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gNatMarketing\web\agecon\whatwedo\budgets\docs\25\"/>
    </mc:Choice>
  </mc:AlternateContent>
  <xr:revisionPtr revIDLastSave="0" documentId="8_{4F2DF0D7-746A-4F0A-B58D-0D1238F7D2E7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Calculator" sheetId="9" r:id="rId1"/>
    <sheet name="BudgetList" sheetId="67" r:id="rId2"/>
    <sheet name="corn1" sheetId="10" r:id="rId3"/>
    <sheet name="corn2" sheetId="11" r:id="rId4"/>
    <sheet name="corn3" sheetId="12" r:id="rId5"/>
    <sheet name="corn4" sheetId="13" r:id="rId6"/>
    <sheet name="corn5" sheetId="14" r:id="rId7"/>
    <sheet name="corn6" sheetId="15" r:id="rId8"/>
    <sheet name="corn7" sheetId="69" r:id="rId9"/>
    <sheet name="corn8" sheetId="70" r:id="rId10"/>
    <sheet name="corn9" sheetId="71" r:id="rId11"/>
    <sheet name="corn10" sheetId="72" r:id="rId12"/>
    <sheet name="cotton1" sheetId="16" r:id="rId13"/>
    <sheet name="cotton2" sheetId="17" r:id="rId14"/>
    <sheet name="cotton3" sheetId="18" r:id="rId15"/>
    <sheet name="cotton4" sheetId="19" r:id="rId16"/>
    <sheet name="cotton5" sheetId="20" r:id="rId17"/>
    <sheet name="cotton6" sheetId="21" r:id="rId18"/>
    <sheet name="cotton7" sheetId="22" r:id="rId19"/>
    <sheet name="cotton8" sheetId="23" r:id="rId20"/>
    <sheet name="cotton9" sheetId="24" r:id="rId21"/>
    <sheet name="cotton10" sheetId="25" r:id="rId22"/>
    <sheet name="cotton11" sheetId="73" r:id="rId23"/>
    <sheet name="cotton12" sheetId="74" r:id="rId24"/>
    <sheet name="cotton13" sheetId="75" r:id="rId25"/>
    <sheet name="cotton14" sheetId="76" r:id="rId26"/>
    <sheet name="cotton15" sheetId="77" r:id="rId27"/>
    <sheet name="cotton16" sheetId="78" r:id="rId28"/>
    <sheet name="cotton17" sheetId="79" r:id="rId29"/>
    <sheet name="cotton18" sheetId="80" r:id="rId30"/>
    <sheet name="cotton19" sheetId="81" r:id="rId31"/>
    <sheet name="cotton20" sheetId="82" r:id="rId32"/>
    <sheet name="cotton21" sheetId="84" r:id="rId33"/>
    <sheet name="cotton22" sheetId="85" r:id="rId34"/>
    <sheet name="cotton23" sheetId="86" r:id="rId35"/>
    <sheet name="cotton24" sheetId="87" r:id="rId36"/>
    <sheet name="cotton25" sheetId="88" r:id="rId37"/>
    <sheet name="cotton26" sheetId="89" r:id="rId38"/>
    <sheet name="cotton27" sheetId="90" r:id="rId39"/>
    <sheet name="cotton28" sheetId="91" r:id="rId40"/>
    <sheet name="cotton29" sheetId="92" r:id="rId41"/>
    <sheet name="cotton30" sheetId="93" r:id="rId42"/>
    <sheet name="rice1" sheetId="26" r:id="rId43"/>
    <sheet name="rice2" sheetId="27" r:id="rId44"/>
    <sheet name="rice3" sheetId="28" r:id="rId45"/>
    <sheet name="rice4" sheetId="29" r:id="rId46"/>
    <sheet name="rice5" sheetId="30" r:id="rId47"/>
    <sheet name="rice6" sheetId="31" r:id="rId48"/>
    <sheet name="rice7" sheetId="32" r:id="rId49"/>
    <sheet name="rice8" sheetId="33" r:id="rId50"/>
    <sheet name="rice9" sheetId="34" r:id="rId51"/>
    <sheet name="rice10" sheetId="35" r:id="rId52"/>
    <sheet name="rice11" sheetId="36" r:id="rId53"/>
    <sheet name="rice12" sheetId="37" r:id="rId54"/>
    <sheet name="rice13" sheetId="38" r:id="rId55"/>
    <sheet name="rice14" sheetId="39" r:id="rId56"/>
    <sheet name="rice15" sheetId="40" r:id="rId57"/>
    <sheet name="rice16" sheetId="41" r:id="rId58"/>
    <sheet name="rice17" sheetId="42" r:id="rId59"/>
    <sheet name="rice18" sheetId="43" r:id="rId60"/>
    <sheet name="rice19" sheetId="44" r:id="rId61"/>
    <sheet name="rice20" sheetId="45" r:id="rId62"/>
    <sheet name="rice21" sheetId="94" r:id="rId63"/>
    <sheet name="rice22" sheetId="95" r:id="rId64"/>
    <sheet name="rice23" sheetId="96" r:id="rId65"/>
    <sheet name="rice24" sheetId="97" r:id="rId66"/>
    <sheet name="rice25" sheetId="98" r:id="rId67"/>
    <sheet name="soy1" sheetId="46" r:id="rId68"/>
    <sheet name="soy2" sheetId="47" r:id="rId69"/>
    <sheet name="soy3" sheetId="48" r:id="rId70"/>
    <sheet name="soy4" sheetId="49" r:id="rId71"/>
    <sheet name="soy5" sheetId="50" r:id="rId72"/>
    <sheet name="soy6" sheetId="51" r:id="rId73"/>
    <sheet name="soy7" sheetId="52" r:id="rId74"/>
    <sheet name="soy8" sheetId="53" r:id="rId75"/>
    <sheet name="soy9" sheetId="54" r:id="rId76"/>
    <sheet name="soy10" sheetId="55" r:id="rId77"/>
    <sheet name="soy11" sheetId="56" r:id="rId78"/>
    <sheet name="soy12" sheetId="57" r:id="rId79"/>
    <sheet name="soy13" sheetId="58" r:id="rId80"/>
    <sheet name="soy14" sheetId="59" r:id="rId81"/>
    <sheet name="wheat" sheetId="83" r:id="rId82"/>
    <sheet name="Irrigated Cotton" sheetId="3" state="hidden" r:id="rId83"/>
  </sheets>
  <definedNames>
    <definedName name="Corn">BudgetList!$A$2:$A$11</definedName>
    <definedName name="Cotton">BudgetList!$A$13:$A$42</definedName>
    <definedName name="Rice">BudgetList!$A$59:$A$83</definedName>
    <definedName name="Soybeans">BudgetList!$A$44:$A$57</definedName>
    <definedName name="Wheat">BudgetList!$A$85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9" l="1"/>
  <c r="H8" i="9"/>
  <c r="E101" i="95"/>
  <c r="E100" i="95"/>
  <c r="E99" i="95"/>
  <c r="A98" i="95" a="1"/>
  <c r="A98" i="95" s="1"/>
  <c r="E101" i="96"/>
  <c r="E100" i="96"/>
  <c r="E99" i="96"/>
  <c r="A98" i="96" a="1"/>
  <c r="A98" i="96" s="1"/>
  <c r="E101" i="97"/>
  <c r="E100" i="97"/>
  <c r="E99" i="97"/>
  <c r="A98" i="97" a="1"/>
  <c r="A98" i="97" s="1"/>
  <c r="E101" i="98"/>
  <c r="E100" i="98"/>
  <c r="E99" i="98"/>
  <c r="A98" i="98" a="1"/>
  <c r="A98" i="98" s="1"/>
  <c r="E101" i="94"/>
  <c r="E100" i="94"/>
  <c r="E99" i="94"/>
  <c r="A98" i="94" a="1"/>
  <c r="A98" i="94" s="1"/>
  <c r="D7" i="95" l="1"/>
  <c r="C7" i="95"/>
  <c r="D7" i="96"/>
  <c r="C7" i="96"/>
  <c r="D7" i="97"/>
  <c r="C7" i="97"/>
  <c r="D7" i="98"/>
  <c r="C7" i="98"/>
  <c r="D7" i="94"/>
  <c r="C7" i="94"/>
  <c r="E83" i="27"/>
  <c r="E82" i="27"/>
  <c r="G81" i="27"/>
  <c r="H81" i="27" s="1"/>
  <c r="E81" i="27"/>
  <c r="E80" i="27"/>
  <c r="G75" i="27"/>
  <c r="H75" i="27" s="1"/>
  <c r="E75" i="27"/>
  <c r="E74" i="27"/>
  <c r="E73" i="27"/>
  <c r="E72" i="27"/>
  <c r="G71" i="27"/>
  <c r="H71" i="27" s="1"/>
  <c r="E71" i="27"/>
  <c r="E69" i="27"/>
  <c r="E68" i="27"/>
  <c r="E67" i="27"/>
  <c r="G65" i="27"/>
  <c r="H65" i="27" s="1"/>
  <c r="E65" i="27"/>
  <c r="E64" i="27"/>
  <c r="E62" i="27"/>
  <c r="E61" i="27"/>
  <c r="G59" i="27"/>
  <c r="H59" i="27" s="1"/>
  <c r="E59" i="27"/>
  <c r="E57" i="27"/>
  <c r="E56" i="27"/>
  <c r="E54" i="27"/>
  <c r="G52" i="27"/>
  <c r="H52" i="27" s="1"/>
  <c r="E52" i="27"/>
  <c r="E50" i="27"/>
  <c r="E48" i="27"/>
  <c r="E46" i="27"/>
  <c r="G44" i="27"/>
  <c r="H44" i="27" s="1"/>
  <c r="E44" i="27"/>
  <c r="E42" i="27"/>
  <c r="E41" i="27"/>
  <c r="E40" i="27"/>
  <c r="G39" i="27"/>
  <c r="H39" i="27" s="1"/>
  <c r="E39" i="27"/>
  <c r="E38" i="27"/>
  <c r="E36" i="27"/>
  <c r="E35" i="27"/>
  <c r="G34" i="27"/>
  <c r="H34" i="27" s="1"/>
  <c r="E34" i="27"/>
  <c r="E32" i="27"/>
  <c r="E31" i="27"/>
  <c r="E29" i="27"/>
  <c r="G28" i="27"/>
  <c r="H28" i="27" s="1"/>
  <c r="E28" i="27"/>
  <c r="E27" i="27"/>
  <c r="E26" i="27"/>
  <c r="E25" i="27"/>
  <c r="G24" i="27"/>
  <c r="H24" i="27" s="1"/>
  <c r="E24" i="27"/>
  <c r="E23" i="27"/>
  <c r="E22" i="27"/>
  <c r="E20" i="27"/>
  <c r="G18" i="27"/>
  <c r="H18" i="27" s="1"/>
  <c r="E18" i="27"/>
  <c r="E17" i="27"/>
  <c r="E16" i="27"/>
  <c r="E15" i="27"/>
  <c r="G13" i="27"/>
  <c r="H13" i="27" s="1"/>
  <c r="E13" i="27"/>
  <c r="E12" i="27"/>
  <c r="E86" i="28"/>
  <c r="E85" i="28"/>
  <c r="E84" i="28"/>
  <c r="H83" i="28"/>
  <c r="G83" i="28"/>
  <c r="E83" i="28"/>
  <c r="E78" i="28"/>
  <c r="H77" i="28"/>
  <c r="G77" i="28"/>
  <c r="E77" i="28"/>
  <c r="E76" i="28"/>
  <c r="E75" i="28"/>
  <c r="E74" i="28"/>
  <c r="H72" i="28"/>
  <c r="G72" i="28"/>
  <c r="E72" i="28"/>
  <c r="E71" i="28"/>
  <c r="E70" i="28"/>
  <c r="E68" i="28"/>
  <c r="H67" i="28"/>
  <c r="G67" i="28"/>
  <c r="E67" i="28"/>
  <c r="E65" i="28"/>
  <c r="E64" i="28"/>
  <c r="E62" i="28"/>
  <c r="H61" i="28"/>
  <c r="G61" i="28"/>
  <c r="E61" i="28"/>
  <c r="E59" i="28"/>
  <c r="E58" i="28"/>
  <c r="E56" i="28"/>
  <c r="H54" i="28"/>
  <c r="G54" i="28"/>
  <c r="E54" i="28"/>
  <c r="E52" i="28"/>
  <c r="E50" i="28"/>
  <c r="E48" i="28"/>
  <c r="H46" i="28"/>
  <c r="G46" i="28"/>
  <c r="E46" i="28"/>
  <c r="E44" i="28"/>
  <c r="E43" i="28"/>
  <c r="E42" i="28"/>
  <c r="H41" i="28"/>
  <c r="G41" i="28"/>
  <c r="E41" i="28"/>
  <c r="E40" i="28"/>
  <c r="E38" i="28"/>
  <c r="E37" i="28"/>
  <c r="H36" i="28"/>
  <c r="G36" i="28"/>
  <c r="E36" i="28"/>
  <c r="E34" i="28"/>
  <c r="E32" i="28"/>
  <c r="E31" i="28"/>
  <c r="H29" i="28"/>
  <c r="G29" i="28"/>
  <c r="E29" i="28"/>
  <c r="E28" i="28"/>
  <c r="E27" i="28"/>
  <c r="E26" i="28"/>
  <c r="H25" i="28"/>
  <c r="G25" i="28"/>
  <c r="E25" i="28"/>
  <c r="E24" i="28"/>
  <c r="E23" i="28"/>
  <c r="E22" i="28"/>
  <c r="H20" i="28"/>
  <c r="G20" i="28"/>
  <c r="E20" i="28"/>
  <c r="E18" i="28"/>
  <c r="E17" i="28"/>
  <c r="E16" i="28"/>
  <c r="H15" i="28"/>
  <c r="G15" i="28"/>
  <c r="E15" i="28"/>
  <c r="E13" i="28"/>
  <c r="E12" i="28"/>
  <c r="E80" i="29"/>
  <c r="E79" i="29"/>
  <c r="H78" i="29"/>
  <c r="G78" i="29"/>
  <c r="E78" i="29"/>
  <c r="E77" i="29"/>
  <c r="H72" i="29"/>
  <c r="G72" i="29"/>
  <c r="E72" i="29"/>
  <c r="E71" i="29"/>
  <c r="E70" i="29"/>
  <c r="E69" i="29"/>
  <c r="H68" i="29"/>
  <c r="G68" i="29"/>
  <c r="E68" i="29"/>
  <c r="E66" i="29"/>
  <c r="E65" i="29"/>
  <c r="E64" i="29"/>
  <c r="H62" i="29"/>
  <c r="G62" i="29"/>
  <c r="E62" i="29"/>
  <c r="E61" i="29"/>
  <c r="E59" i="29"/>
  <c r="E58" i="29"/>
  <c r="H56" i="29"/>
  <c r="G56" i="29"/>
  <c r="E56" i="29"/>
  <c r="E54" i="29"/>
  <c r="E53" i="29"/>
  <c r="E51" i="29"/>
  <c r="H49" i="29"/>
  <c r="G49" i="29"/>
  <c r="E49" i="29"/>
  <c r="E47" i="29"/>
  <c r="E45" i="29"/>
  <c r="E43" i="29"/>
  <c r="H41" i="29"/>
  <c r="G41" i="29"/>
  <c r="E41" i="29"/>
  <c r="E40" i="29"/>
  <c r="E39" i="29"/>
  <c r="E38" i="29"/>
  <c r="H37" i="29"/>
  <c r="G37" i="29"/>
  <c r="E37" i="29"/>
  <c r="E35" i="29"/>
  <c r="E34" i="29"/>
  <c r="E32" i="29"/>
  <c r="H31" i="29"/>
  <c r="G31" i="29"/>
  <c r="E31" i="29"/>
  <c r="E29" i="29"/>
  <c r="E28" i="29"/>
  <c r="E27" i="29"/>
  <c r="H26" i="29"/>
  <c r="G26" i="29"/>
  <c r="E26" i="29"/>
  <c r="E25" i="29"/>
  <c r="E24" i="29"/>
  <c r="E23" i="29"/>
  <c r="H22" i="29"/>
  <c r="G22" i="29"/>
  <c r="E22" i="29"/>
  <c r="E20" i="29"/>
  <c r="E18" i="29"/>
  <c r="E17" i="29"/>
  <c r="H16" i="29"/>
  <c r="G16" i="29"/>
  <c r="E16" i="29"/>
  <c r="E15" i="29"/>
  <c r="E13" i="29"/>
  <c r="E12" i="29"/>
  <c r="E80" i="30"/>
  <c r="H79" i="30"/>
  <c r="G79" i="30"/>
  <c r="E79" i="30"/>
  <c r="E78" i="30"/>
  <c r="E77" i="30"/>
  <c r="E72" i="30"/>
  <c r="E71" i="30"/>
  <c r="E70" i="30"/>
  <c r="H69" i="30"/>
  <c r="G69" i="30"/>
  <c r="E69" i="30"/>
  <c r="E68" i="30"/>
  <c r="E66" i="30"/>
  <c r="E65" i="30"/>
  <c r="H64" i="30"/>
  <c r="G64" i="30"/>
  <c r="E64" i="30"/>
  <c r="E62" i="30"/>
  <c r="E61" i="30"/>
  <c r="E59" i="30"/>
  <c r="H58" i="30"/>
  <c r="G58" i="30"/>
  <c r="E58" i="30"/>
  <c r="E56" i="30"/>
  <c r="E54" i="30"/>
  <c r="E53" i="30"/>
  <c r="H51" i="30"/>
  <c r="G51" i="30"/>
  <c r="E51" i="30"/>
  <c r="E49" i="30"/>
  <c r="E47" i="30"/>
  <c r="E45" i="30"/>
  <c r="H43" i="30"/>
  <c r="G43" i="30"/>
  <c r="E43" i="30"/>
  <c r="E41" i="30"/>
  <c r="E39" i="30"/>
  <c r="E38" i="30"/>
  <c r="H37" i="30"/>
  <c r="G37" i="30"/>
  <c r="E37" i="30"/>
  <c r="E36" i="30"/>
  <c r="E34" i="30"/>
  <c r="E33" i="30"/>
  <c r="H32" i="30"/>
  <c r="G32" i="30"/>
  <c r="E32" i="30"/>
  <c r="E30" i="30"/>
  <c r="E29" i="30"/>
  <c r="E27" i="30"/>
  <c r="H26" i="30"/>
  <c r="G26" i="30"/>
  <c r="E26" i="30"/>
  <c r="E25" i="30"/>
  <c r="E24" i="30"/>
  <c r="E23" i="30"/>
  <c r="H22" i="30"/>
  <c r="G22" i="30"/>
  <c r="E22" i="30"/>
  <c r="E21" i="30"/>
  <c r="E20" i="30"/>
  <c r="E18" i="30"/>
  <c r="H17" i="30"/>
  <c r="G17" i="30"/>
  <c r="E17" i="30"/>
  <c r="E16" i="30"/>
  <c r="E15" i="30"/>
  <c r="E13" i="30"/>
  <c r="H12" i="30"/>
  <c r="G12" i="30"/>
  <c r="E12" i="30"/>
  <c r="H80" i="31"/>
  <c r="G80" i="31"/>
  <c r="E80" i="31"/>
  <c r="E79" i="31"/>
  <c r="E78" i="31"/>
  <c r="G77" i="31"/>
  <c r="E77" i="31"/>
  <c r="E72" i="31"/>
  <c r="G71" i="31"/>
  <c r="E71" i="31"/>
  <c r="G70" i="31"/>
  <c r="E70" i="31"/>
  <c r="E69" i="31"/>
  <c r="E68" i="31"/>
  <c r="E66" i="31"/>
  <c r="E65" i="31"/>
  <c r="E64" i="31"/>
  <c r="E62" i="31"/>
  <c r="E61" i="31"/>
  <c r="G59" i="31"/>
  <c r="E59" i="31"/>
  <c r="H59" i="31" s="1"/>
  <c r="E58" i="31"/>
  <c r="E56" i="31"/>
  <c r="E54" i="31"/>
  <c r="G53" i="31"/>
  <c r="H53" i="31" s="1"/>
  <c r="E53" i="31"/>
  <c r="E51" i="31"/>
  <c r="E49" i="31"/>
  <c r="E47" i="31"/>
  <c r="E45" i="31"/>
  <c r="G45" i="31" s="1"/>
  <c r="H45" i="31" s="1"/>
  <c r="E43" i="31"/>
  <c r="E41" i="31"/>
  <c r="G39" i="31"/>
  <c r="E39" i="31"/>
  <c r="E38" i="31"/>
  <c r="E37" i="31"/>
  <c r="E36" i="31"/>
  <c r="G34" i="31"/>
  <c r="E34" i="31"/>
  <c r="E33" i="31"/>
  <c r="E32" i="31"/>
  <c r="E30" i="31"/>
  <c r="E29" i="31"/>
  <c r="E27" i="31"/>
  <c r="G27" i="31" s="1"/>
  <c r="E26" i="31"/>
  <c r="E25" i="31"/>
  <c r="E24" i="31"/>
  <c r="G23" i="31"/>
  <c r="E23" i="31"/>
  <c r="E22" i="31"/>
  <c r="E21" i="31"/>
  <c r="G20" i="31"/>
  <c r="E20" i="31"/>
  <c r="H18" i="31"/>
  <c r="G18" i="31"/>
  <c r="E18" i="31"/>
  <c r="E17" i="31"/>
  <c r="E16" i="31"/>
  <c r="E15" i="31"/>
  <c r="H13" i="31"/>
  <c r="E13" i="31"/>
  <c r="G13" i="31" s="1"/>
  <c r="E12" i="31"/>
  <c r="E83" i="32"/>
  <c r="E82" i="32"/>
  <c r="G81" i="32"/>
  <c r="E81" i="32"/>
  <c r="G80" i="32"/>
  <c r="E80" i="32"/>
  <c r="E75" i="32"/>
  <c r="E74" i="32"/>
  <c r="G73" i="32"/>
  <c r="E73" i="32"/>
  <c r="E72" i="32"/>
  <c r="G71" i="32"/>
  <c r="E71" i="32"/>
  <c r="H69" i="32"/>
  <c r="G69" i="32"/>
  <c r="E69" i="32"/>
  <c r="E68" i="32"/>
  <c r="E67" i="32"/>
  <c r="E65" i="32"/>
  <c r="E64" i="32"/>
  <c r="E62" i="32"/>
  <c r="E61" i="32"/>
  <c r="E59" i="32"/>
  <c r="E58" i="32"/>
  <c r="G56" i="32"/>
  <c r="E56" i="32"/>
  <c r="E55" i="32"/>
  <c r="G53" i="32"/>
  <c r="E53" i="32"/>
  <c r="G51" i="32"/>
  <c r="H51" i="32" s="1"/>
  <c r="E51" i="32"/>
  <c r="E49" i="32"/>
  <c r="E47" i="32"/>
  <c r="E45" i="32"/>
  <c r="E43" i="32"/>
  <c r="E41" i="32"/>
  <c r="E40" i="32"/>
  <c r="E39" i="32"/>
  <c r="E38" i="32"/>
  <c r="G36" i="32"/>
  <c r="E36" i="32"/>
  <c r="E35" i="32"/>
  <c r="G34" i="32"/>
  <c r="E34" i="32"/>
  <c r="G32" i="32"/>
  <c r="H32" i="32" s="1"/>
  <c r="E32" i="32"/>
  <c r="E30" i="32"/>
  <c r="E29" i="32"/>
  <c r="G27" i="32"/>
  <c r="E27" i="32"/>
  <c r="E26" i="32"/>
  <c r="G25" i="32"/>
  <c r="E25" i="32"/>
  <c r="E24" i="32"/>
  <c r="E23" i="32"/>
  <c r="E22" i="32"/>
  <c r="G21" i="32"/>
  <c r="E21" i="32"/>
  <c r="E20" i="32"/>
  <c r="G18" i="32"/>
  <c r="E18" i="32"/>
  <c r="G17" i="32"/>
  <c r="H17" i="32" s="1"/>
  <c r="E17" i="32"/>
  <c r="E16" i="32"/>
  <c r="E15" i="32"/>
  <c r="E13" i="32"/>
  <c r="E12" i="32"/>
  <c r="G78" i="33"/>
  <c r="E78" i="33"/>
  <c r="G77" i="33"/>
  <c r="E77" i="33"/>
  <c r="E76" i="33"/>
  <c r="G75" i="33"/>
  <c r="E75" i="33"/>
  <c r="E70" i="33"/>
  <c r="E69" i="33"/>
  <c r="E68" i="33"/>
  <c r="G67" i="33"/>
  <c r="E67" i="33"/>
  <c r="E66" i="33"/>
  <c r="E64" i="33"/>
  <c r="E63" i="33"/>
  <c r="E62" i="33"/>
  <c r="E60" i="33"/>
  <c r="E59" i="33"/>
  <c r="E57" i="33"/>
  <c r="E56" i="33"/>
  <c r="E54" i="33"/>
  <c r="E52" i="33"/>
  <c r="E51" i="33"/>
  <c r="E49" i="33"/>
  <c r="E47" i="33"/>
  <c r="E45" i="33"/>
  <c r="E43" i="33"/>
  <c r="E41" i="33"/>
  <c r="E39" i="33"/>
  <c r="E38" i="33"/>
  <c r="E37" i="33"/>
  <c r="E36" i="33"/>
  <c r="E34" i="33"/>
  <c r="E33" i="33"/>
  <c r="E32" i="33"/>
  <c r="E30" i="33"/>
  <c r="E29" i="33"/>
  <c r="E27" i="33"/>
  <c r="E26" i="33"/>
  <c r="E25" i="33"/>
  <c r="E24" i="33"/>
  <c r="E23" i="33"/>
  <c r="E22" i="33"/>
  <c r="E21" i="33"/>
  <c r="E20" i="33"/>
  <c r="E18" i="33"/>
  <c r="E17" i="33"/>
  <c r="E16" i="33"/>
  <c r="E15" i="33"/>
  <c r="E13" i="33"/>
  <c r="E12" i="33"/>
  <c r="H83" i="34"/>
  <c r="G83" i="34"/>
  <c r="E83" i="34"/>
  <c r="E82" i="34"/>
  <c r="E81" i="34"/>
  <c r="E80" i="34"/>
  <c r="E75" i="34"/>
  <c r="G75" i="34" s="1"/>
  <c r="H75" i="34" s="1"/>
  <c r="E74" i="34"/>
  <c r="E73" i="34"/>
  <c r="E72" i="34"/>
  <c r="E71" i="34"/>
  <c r="G71" i="34" s="1"/>
  <c r="H71" i="34" s="1"/>
  <c r="E69" i="34"/>
  <c r="E68" i="34"/>
  <c r="G68" i="34" s="1"/>
  <c r="H68" i="34" s="1"/>
  <c r="E67" i="34"/>
  <c r="E65" i="34"/>
  <c r="E64" i="34"/>
  <c r="E62" i="34"/>
  <c r="G62" i="34" s="1"/>
  <c r="H62" i="34" s="1"/>
  <c r="E61" i="34"/>
  <c r="E59" i="34"/>
  <c r="G59" i="34" s="1"/>
  <c r="H59" i="34" s="1"/>
  <c r="E57" i="34"/>
  <c r="E56" i="34"/>
  <c r="E54" i="34"/>
  <c r="E52" i="34"/>
  <c r="G52" i="34" s="1"/>
  <c r="H52" i="34" s="1"/>
  <c r="E50" i="34"/>
  <c r="E48" i="34"/>
  <c r="G48" i="34" s="1"/>
  <c r="H48" i="34" s="1"/>
  <c r="E46" i="34"/>
  <c r="E44" i="34"/>
  <c r="E42" i="34"/>
  <c r="E41" i="34"/>
  <c r="G41" i="34" s="1"/>
  <c r="H41" i="34" s="1"/>
  <c r="E40" i="34"/>
  <c r="E39" i="34"/>
  <c r="G39" i="34" s="1"/>
  <c r="H39" i="34" s="1"/>
  <c r="E37" i="34"/>
  <c r="E36" i="34"/>
  <c r="E35" i="34"/>
  <c r="E33" i="34"/>
  <c r="G33" i="34" s="1"/>
  <c r="H33" i="34" s="1"/>
  <c r="E32" i="34"/>
  <c r="E30" i="34"/>
  <c r="G30" i="34" s="1"/>
  <c r="H30" i="34" s="1"/>
  <c r="E29" i="34"/>
  <c r="E28" i="34"/>
  <c r="E27" i="34"/>
  <c r="E26" i="34"/>
  <c r="G26" i="34" s="1"/>
  <c r="H26" i="34" s="1"/>
  <c r="E25" i="34"/>
  <c r="E24" i="34"/>
  <c r="G24" i="34" s="1"/>
  <c r="H24" i="34" s="1"/>
  <c r="E23" i="34"/>
  <c r="E21" i="34"/>
  <c r="E19" i="34"/>
  <c r="E18" i="34"/>
  <c r="G18" i="34" s="1"/>
  <c r="H18" i="34" s="1"/>
  <c r="E17" i="34"/>
  <c r="E16" i="34"/>
  <c r="G16" i="34" s="1"/>
  <c r="H16" i="34" s="1"/>
  <c r="E14" i="34"/>
  <c r="E13" i="34"/>
  <c r="E12" i="34"/>
  <c r="E83" i="35"/>
  <c r="E82" i="35"/>
  <c r="E81" i="35"/>
  <c r="E80" i="35"/>
  <c r="G80" i="35" s="1"/>
  <c r="E75" i="35"/>
  <c r="E74" i="35"/>
  <c r="G74" i="35" s="1"/>
  <c r="H74" i="35" s="1"/>
  <c r="E73" i="35"/>
  <c r="G72" i="35"/>
  <c r="H72" i="35" s="1"/>
  <c r="E72" i="35"/>
  <c r="E71" i="35"/>
  <c r="H69" i="35"/>
  <c r="G69" i="35"/>
  <c r="E69" i="35"/>
  <c r="E68" i="35"/>
  <c r="H67" i="35"/>
  <c r="E67" i="35"/>
  <c r="G67" i="35" s="1"/>
  <c r="E65" i="35"/>
  <c r="G64" i="35"/>
  <c r="H64" i="35" s="1"/>
  <c r="E64" i="35"/>
  <c r="E62" i="35"/>
  <c r="H61" i="35"/>
  <c r="G61" i="35"/>
  <c r="E61" i="35"/>
  <c r="E59" i="35"/>
  <c r="H57" i="35"/>
  <c r="E57" i="35"/>
  <c r="G57" i="35" s="1"/>
  <c r="E56" i="35"/>
  <c r="G54" i="35"/>
  <c r="H54" i="35" s="1"/>
  <c r="E54" i="35"/>
  <c r="E52" i="35"/>
  <c r="H50" i="35"/>
  <c r="G50" i="35"/>
  <c r="E50" i="35"/>
  <c r="E48" i="35"/>
  <c r="E46" i="35"/>
  <c r="G46" i="35" s="1"/>
  <c r="H46" i="35" s="1"/>
  <c r="E44" i="35"/>
  <c r="G42" i="35"/>
  <c r="H42" i="35" s="1"/>
  <c r="E42" i="35"/>
  <c r="E41" i="35"/>
  <c r="H40" i="35"/>
  <c r="G40" i="35"/>
  <c r="E40" i="35"/>
  <c r="E39" i="35"/>
  <c r="E37" i="35"/>
  <c r="G37" i="35" s="1"/>
  <c r="H37" i="35" s="1"/>
  <c r="E36" i="35"/>
  <c r="G35" i="35"/>
  <c r="H35" i="35" s="1"/>
  <c r="E35" i="35"/>
  <c r="E33" i="35"/>
  <c r="H32" i="35"/>
  <c r="G32" i="35"/>
  <c r="E32" i="35"/>
  <c r="E30" i="35"/>
  <c r="H29" i="35"/>
  <c r="E29" i="35"/>
  <c r="G29" i="35" s="1"/>
  <c r="E28" i="35"/>
  <c r="G27" i="35"/>
  <c r="H27" i="35" s="1"/>
  <c r="E27" i="35"/>
  <c r="E26" i="35"/>
  <c r="H25" i="35"/>
  <c r="G25" i="35"/>
  <c r="E25" i="35"/>
  <c r="E24" i="35"/>
  <c r="E23" i="35"/>
  <c r="G23" i="35" s="1"/>
  <c r="H23" i="35" s="1"/>
  <c r="E21" i="35"/>
  <c r="G19" i="35"/>
  <c r="H19" i="35" s="1"/>
  <c r="E19" i="35"/>
  <c r="E18" i="35"/>
  <c r="H17" i="35"/>
  <c r="G17" i="35"/>
  <c r="E17" i="35"/>
  <c r="E16" i="35"/>
  <c r="H14" i="35"/>
  <c r="E14" i="35"/>
  <c r="G14" i="35" s="1"/>
  <c r="E13" i="35"/>
  <c r="E76" i="35" s="1"/>
  <c r="G12" i="35"/>
  <c r="H12" i="35" s="1"/>
  <c r="E12" i="35"/>
  <c r="H86" i="36"/>
  <c r="E86" i="36"/>
  <c r="G86" i="36" s="1"/>
  <c r="E85" i="36"/>
  <c r="G84" i="36"/>
  <c r="H84" i="36" s="1"/>
  <c r="E84" i="36"/>
  <c r="E83" i="36"/>
  <c r="E87" i="36" s="1"/>
  <c r="E78" i="36"/>
  <c r="G78" i="36" s="1"/>
  <c r="H78" i="36" s="1"/>
  <c r="E77" i="36"/>
  <c r="G76" i="36"/>
  <c r="H76" i="36" s="1"/>
  <c r="E76" i="36"/>
  <c r="E75" i="36"/>
  <c r="H74" i="36"/>
  <c r="G74" i="36"/>
  <c r="E74" i="36"/>
  <c r="E72" i="36"/>
  <c r="H71" i="36"/>
  <c r="E71" i="36"/>
  <c r="G71" i="36" s="1"/>
  <c r="E70" i="36"/>
  <c r="G68" i="36"/>
  <c r="H68" i="36" s="1"/>
  <c r="E68" i="36"/>
  <c r="E67" i="36"/>
  <c r="H65" i="36"/>
  <c r="G65" i="36"/>
  <c r="E65" i="36"/>
  <c r="E64" i="36"/>
  <c r="H62" i="36"/>
  <c r="E62" i="36"/>
  <c r="G62" i="36" s="1"/>
  <c r="E61" i="36"/>
  <c r="G59" i="36"/>
  <c r="H59" i="36" s="1"/>
  <c r="E59" i="36"/>
  <c r="E58" i="36"/>
  <c r="H56" i="36"/>
  <c r="G56" i="36"/>
  <c r="E56" i="36"/>
  <c r="E54" i="36"/>
  <c r="H52" i="36"/>
  <c r="E52" i="36"/>
  <c r="G52" i="36" s="1"/>
  <c r="E50" i="36"/>
  <c r="G48" i="36"/>
  <c r="H48" i="36" s="1"/>
  <c r="E48" i="36"/>
  <c r="E46" i="36"/>
  <c r="H44" i="36"/>
  <c r="G44" i="36"/>
  <c r="E44" i="36"/>
  <c r="E43" i="36"/>
  <c r="H42" i="36"/>
  <c r="E42" i="36"/>
  <c r="G42" i="36" s="1"/>
  <c r="E41" i="36"/>
  <c r="G39" i="36"/>
  <c r="H39" i="36" s="1"/>
  <c r="E39" i="36"/>
  <c r="E38" i="36"/>
  <c r="H37" i="36"/>
  <c r="G37" i="36"/>
  <c r="E37" i="36"/>
  <c r="E35" i="36"/>
  <c r="E33" i="36"/>
  <c r="G33" i="36" s="1"/>
  <c r="H33" i="36" s="1"/>
  <c r="E32" i="36"/>
  <c r="G30" i="36"/>
  <c r="H30" i="36" s="1"/>
  <c r="E30" i="36"/>
  <c r="E29" i="36"/>
  <c r="H28" i="36"/>
  <c r="G28" i="36"/>
  <c r="E28" i="36"/>
  <c r="E27" i="36"/>
  <c r="E26" i="36"/>
  <c r="G26" i="36" s="1"/>
  <c r="H26" i="36" s="1"/>
  <c r="E25" i="36"/>
  <c r="G24" i="36"/>
  <c r="H24" i="36" s="1"/>
  <c r="E24" i="36"/>
  <c r="E23" i="36"/>
  <c r="H21" i="36"/>
  <c r="G21" i="36"/>
  <c r="E21" i="36"/>
  <c r="E19" i="36"/>
  <c r="H18" i="36"/>
  <c r="E18" i="36"/>
  <c r="G18" i="36" s="1"/>
  <c r="E17" i="36"/>
  <c r="G16" i="36"/>
  <c r="H16" i="36" s="1"/>
  <c r="E16" i="36"/>
  <c r="E14" i="36"/>
  <c r="H13" i="36"/>
  <c r="G13" i="36"/>
  <c r="E13" i="36"/>
  <c r="E12" i="36"/>
  <c r="E81" i="37"/>
  <c r="H80" i="37"/>
  <c r="G80" i="37"/>
  <c r="E80" i="37"/>
  <c r="E79" i="37"/>
  <c r="E78" i="37"/>
  <c r="H73" i="37"/>
  <c r="E73" i="37"/>
  <c r="G73" i="37" s="1"/>
  <c r="E72" i="37"/>
  <c r="E71" i="37"/>
  <c r="G70" i="37"/>
  <c r="E70" i="37"/>
  <c r="H70" i="37" s="1"/>
  <c r="H69" i="37"/>
  <c r="E69" i="37"/>
  <c r="G69" i="37" s="1"/>
  <c r="G67" i="37"/>
  <c r="E67" i="37"/>
  <c r="H67" i="37" s="1"/>
  <c r="E66" i="37"/>
  <c r="G65" i="37"/>
  <c r="E65" i="37"/>
  <c r="H65" i="37" s="1"/>
  <c r="E63" i="37"/>
  <c r="G63" i="37" s="1"/>
  <c r="G62" i="37"/>
  <c r="H62" i="37" s="1"/>
  <c r="E62" i="37"/>
  <c r="E60" i="37"/>
  <c r="G60" i="37" s="1"/>
  <c r="H59" i="37"/>
  <c r="G59" i="37"/>
  <c r="E59" i="37"/>
  <c r="H57" i="37"/>
  <c r="E57" i="37"/>
  <c r="G57" i="37" s="1"/>
  <c r="E55" i="37"/>
  <c r="E54" i="37"/>
  <c r="H52" i="37"/>
  <c r="G52" i="37"/>
  <c r="E52" i="37"/>
  <c r="H50" i="37"/>
  <c r="E50" i="37"/>
  <c r="G50" i="37" s="1"/>
  <c r="E48" i="37"/>
  <c r="E46" i="37"/>
  <c r="H44" i="37"/>
  <c r="G44" i="37"/>
  <c r="E44" i="37"/>
  <c r="H42" i="37"/>
  <c r="E42" i="37"/>
  <c r="G42" i="37" s="1"/>
  <c r="E41" i="37"/>
  <c r="E40" i="37"/>
  <c r="H39" i="37"/>
  <c r="G39" i="37"/>
  <c r="E39" i="37"/>
  <c r="H37" i="37"/>
  <c r="E37" i="37"/>
  <c r="G37" i="37" s="1"/>
  <c r="E36" i="37"/>
  <c r="E35" i="37"/>
  <c r="H33" i="37"/>
  <c r="G33" i="37"/>
  <c r="E33" i="37"/>
  <c r="E32" i="37"/>
  <c r="G32" i="37" s="1"/>
  <c r="H32" i="37" s="1"/>
  <c r="E30" i="37"/>
  <c r="E29" i="37"/>
  <c r="H28" i="37"/>
  <c r="G28" i="37"/>
  <c r="E28" i="37"/>
  <c r="H27" i="37"/>
  <c r="E27" i="37"/>
  <c r="G27" i="37" s="1"/>
  <c r="E26" i="37"/>
  <c r="E25" i="37"/>
  <c r="H24" i="37"/>
  <c r="G24" i="37"/>
  <c r="E24" i="37"/>
  <c r="H23" i="37"/>
  <c r="E23" i="37"/>
  <c r="G23" i="37" s="1"/>
  <c r="E21" i="37"/>
  <c r="E19" i="37"/>
  <c r="H18" i="37"/>
  <c r="G18" i="37"/>
  <c r="E18" i="37"/>
  <c r="E17" i="37"/>
  <c r="G17" i="37" s="1"/>
  <c r="H17" i="37" s="1"/>
  <c r="E16" i="37"/>
  <c r="E14" i="37"/>
  <c r="H13" i="37"/>
  <c r="G13" i="37"/>
  <c r="E13" i="37"/>
  <c r="E12" i="37"/>
  <c r="G12" i="37" s="1"/>
  <c r="H80" i="38"/>
  <c r="E80" i="38"/>
  <c r="G80" i="38" s="1"/>
  <c r="E79" i="38"/>
  <c r="E78" i="38"/>
  <c r="H77" i="38"/>
  <c r="G77" i="38"/>
  <c r="E77" i="38"/>
  <c r="E81" i="38" s="1"/>
  <c r="E72" i="38"/>
  <c r="H71" i="38"/>
  <c r="G71" i="38"/>
  <c r="E71" i="38"/>
  <c r="E70" i="38"/>
  <c r="G70" i="38" s="1"/>
  <c r="H70" i="38" s="1"/>
  <c r="E69" i="38"/>
  <c r="E68" i="38"/>
  <c r="H66" i="38"/>
  <c r="G66" i="38"/>
  <c r="E66" i="38"/>
  <c r="E65" i="38"/>
  <c r="G65" i="38" s="1"/>
  <c r="H65" i="38" s="1"/>
  <c r="E64" i="38"/>
  <c r="E62" i="38"/>
  <c r="H61" i="38"/>
  <c r="G61" i="38"/>
  <c r="E61" i="38"/>
  <c r="E59" i="38"/>
  <c r="G59" i="38" s="1"/>
  <c r="H59" i="38" s="1"/>
  <c r="E58" i="38"/>
  <c r="E56" i="38"/>
  <c r="H54" i="38"/>
  <c r="G54" i="38"/>
  <c r="E54" i="38"/>
  <c r="E53" i="38"/>
  <c r="G53" i="38" s="1"/>
  <c r="H53" i="38" s="1"/>
  <c r="E51" i="38"/>
  <c r="E49" i="38"/>
  <c r="H47" i="38"/>
  <c r="G47" i="38"/>
  <c r="E47" i="38"/>
  <c r="E45" i="38"/>
  <c r="G45" i="38" s="1"/>
  <c r="H45" i="38" s="1"/>
  <c r="E43" i="38"/>
  <c r="E41" i="38"/>
  <c r="E39" i="38"/>
  <c r="G39" i="38" s="1"/>
  <c r="H39" i="38" s="1"/>
  <c r="E38" i="38"/>
  <c r="G38" i="38" s="1"/>
  <c r="H38" i="38" s="1"/>
  <c r="E37" i="38"/>
  <c r="E35" i="38"/>
  <c r="E34" i="38"/>
  <c r="G34" i="38" s="1"/>
  <c r="H34" i="38" s="1"/>
  <c r="E33" i="38"/>
  <c r="G33" i="38" s="1"/>
  <c r="H33" i="38" s="1"/>
  <c r="E31" i="38"/>
  <c r="E30" i="38"/>
  <c r="E28" i="38"/>
  <c r="G28" i="38" s="1"/>
  <c r="H28" i="38" s="1"/>
  <c r="E27" i="38"/>
  <c r="G27" i="38" s="1"/>
  <c r="H27" i="38" s="1"/>
  <c r="E26" i="38"/>
  <c r="E25" i="38"/>
  <c r="E24" i="38"/>
  <c r="G24" i="38" s="1"/>
  <c r="H24" i="38" s="1"/>
  <c r="E23" i="38"/>
  <c r="G23" i="38" s="1"/>
  <c r="H23" i="38" s="1"/>
  <c r="E22" i="38"/>
  <c r="E21" i="38"/>
  <c r="E19" i="38"/>
  <c r="G19" i="38" s="1"/>
  <c r="H19" i="38" s="1"/>
  <c r="H18" i="38"/>
  <c r="E18" i="38"/>
  <c r="G18" i="38" s="1"/>
  <c r="E17" i="38"/>
  <c r="E16" i="38"/>
  <c r="E14" i="38"/>
  <c r="G14" i="38" s="1"/>
  <c r="H14" i="38" s="1"/>
  <c r="H13" i="38"/>
  <c r="E13" i="38"/>
  <c r="G13" i="38" s="1"/>
  <c r="E12" i="38"/>
  <c r="E73" i="38" s="1"/>
  <c r="E80" i="39"/>
  <c r="E79" i="39"/>
  <c r="E78" i="39"/>
  <c r="G78" i="39" s="1"/>
  <c r="H78" i="39" s="1"/>
  <c r="H77" i="39"/>
  <c r="E77" i="39"/>
  <c r="G77" i="39" s="1"/>
  <c r="E72" i="39"/>
  <c r="G72" i="39" s="1"/>
  <c r="H72" i="39" s="1"/>
  <c r="H71" i="39"/>
  <c r="E71" i="39"/>
  <c r="G71" i="39" s="1"/>
  <c r="E70" i="39"/>
  <c r="E69" i="39"/>
  <c r="E68" i="39"/>
  <c r="G68" i="39" s="1"/>
  <c r="H68" i="39" s="1"/>
  <c r="E66" i="39"/>
  <c r="G66" i="39" s="1"/>
  <c r="H66" i="39" s="1"/>
  <c r="E65" i="39"/>
  <c r="E64" i="39"/>
  <c r="E62" i="39"/>
  <c r="G62" i="39" s="1"/>
  <c r="H62" i="39" s="1"/>
  <c r="E61" i="39"/>
  <c r="G61" i="39" s="1"/>
  <c r="E59" i="39"/>
  <c r="E58" i="39"/>
  <c r="E56" i="39"/>
  <c r="G56" i="39" s="1"/>
  <c r="H56" i="39" s="1"/>
  <c r="E54" i="39"/>
  <c r="G54" i="39" s="1"/>
  <c r="E53" i="39"/>
  <c r="E51" i="39"/>
  <c r="E49" i="39"/>
  <c r="G49" i="39" s="1"/>
  <c r="H49" i="39" s="1"/>
  <c r="E47" i="39"/>
  <c r="G47" i="39" s="1"/>
  <c r="E45" i="39"/>
  <c r="E43" i="39"/>
  <c r="E41" i="39"/>
  <c r="G41" i="39" s="1"/>
  <c r="H41" i="39" s="1"/>
  <c r="E39" i="39"/>
  <c r="G39" i="39" s="1"/>
  <c r="E38" i="39"/>
  <c r="E37" i="39"/>
  <c r="E35" i="39"/>
  <c r="G35" i="39" s="1"/>
  <c r="H35" i="39" s="1"/>
  <c r="H34" i="39"/>
  <c r="E34" i="39"/>
  <c r="G34" i="39" s="1"/>
  <c r="E33" i="39"/>
  <c r="E31" i="39"/>
  <c r="E30" i="39"/>
  <c r="G30" i="39" s="1"/>
  <c r="H30" i="39" s="1"/>
  <c r="H28" i="39"/>
  <c r="E28" i="39"/>
  <c r="G28" i="39" s="1"/>
  <c r="E27" i="39"/>
  <c r="E26" i="39"/>
  <c r="E25" i="39"/>
  <c r="G25" i="39" s="1"/>
  <c r="H25" i="39" s="1"/>
  <c r="E24" i="39"/>
  <c r="G24" i="39" s="1"/>
  <c r="E23" i="39"/>
  <c r="E22" i="39"/>
  <c r="E21" i="39"/>
  <c r="G21" i="39" s="1"/>
  <c r="H21" i="39" s="1"/>
  <c r="H19" i="39"/>
  <c r="E19" i="39"/>
  <c r="G19" i="39" s="1"/>
  <c r="E18" i="39"/>
  <c r="E17" i="39"/>
  <c r="E16" i="39"/>
  <c r="G16" i="39" s="1"/>
  <c r="H16" i="39" s="1"/>
  <c r="E14" i="39"/>
  <c r="G14" i="39" s="1"/>
  <c r="E13" i="39"/>
  <c r="E12" i="39"/>
  <c r="E83" i="40"/>
  <c r="E82" i="40"/>
  <c r="G82" i="40" s="1"/>
  <c r="H82" i="40" s="1"/>
  <c r="H81" i="40"/>
  <c r="E81" i="40"/>
  <c r="G81" i="40" s="1"/>
  <c r="E80" i="40"/>
  <c r="E75" i="40"/>
  <c r="G75" i="40" s="1"/>
  <c r="E74" i="40"/>
  <c r="E73" i="40"/>
  <c r="E72" i="40"/>
  <c r="G72" i="40" s="1"/>
  <c r="H72" i="40" s="1"/>
  <c r="E71" i="40"/>
  <c r="G71" i="40" s="1"/>
  <c r="E69" i="40"/>
  <c r="G69" i="40" s="1"/>
  <c r="E68" i="40"/>
  <c r="E67" i="40"/>
  <c r="G67" i="40" s="1"/>
  <c r="H67" i="40" s="1"/>
  <c r="E65" i="40"/>
  <c r="G65" i="40" s="1"/>
  <c r="E64" i="40"/>
  <c r="G64" i="40" s="1"/>
  <c r="E62" i="40"/>
  <c r="E61" i="40"/>
  <c r="G61" i="40" s="1"/>
  <c r="H61" i="40" s="1"/>
  <c r="E59" i="40"/>
  <c r="G59" i="40" s="1"/>
  <c r="G58" i="40"/>
  <c r="E58" i="40"/>
  <c r="H58" i="40" s="1"/>
  <c r="E56" i="40"/>
  <c r="E55" i="40"/>
  <c r="G55" i="40" s="1"/>
  <c r="H55" i="40" s="1"/>
  <c r="E53" i="40"/>
  <c r="G53" i="40" s="1"/>
  <c r="G51" i="40"/>
  <c r="H51" i="40" s="1"/>
  <c r="E51" i="40"/>
  <c r="E49" i="40"/>
  <c r="E47" i="40"/>
  <c r="G47" i="40" s="1"/>
  <c r="H47" i="40" s="1"/>
  <c r="E45" i="40"/>
  <c r="G45" i="40" s="1"/>
  <c r="E43" i="40"/>
  <c r="G43" i="40" s="1"/>
  <c r="H43" i="40" s="1"/>
  <c r="E41" i="40"/>
  <c r="E40" i="40"/>
  <c r="G40" i="40" s="1"/>
  <c r="H40" i="40" s="1"/>
  <c r="E39" i="40"/>
  <c r="G39" i="40" s="1"/>
  <c r="E37" i="40"/>
  <c r="E36" i="40"/>
  <c r="E35" i="40"/>
  <c r="G35" i="40" s="1"/>
  <c r="H35" i="40" s="1"/>
  <c r="H33" i="40"/>
  <c r="E33" i="40"/>
  <c r="G33" i="40" s="1"/>
  <c r="E31" i="40"/>
  <c r="E30" i="40"/>
  <c r="E28" i="40"/>
  <c r="G28" i="40" s="1"/>
  <c r="H28" i="40" s="1"/>
  <c r="H27" i="40"/>
  <c r="E27" i="40"/>
  <c r="G27" i="40" s="1"/>
  <c r="E26" i="40"/>
  <c r="G26" i="40" s="1"/>
  <c r="H26" i="40" s="1"/>
  <c r="E25" i="40"/>
  <c r="E24" i="40"/>
  <c r="G24" i="40" s="1"/>
  <c r="H24" i="40" s="1"/>
  <c r="E23" i="40"/>
  <c r="G23" i="40" s="1"/>
  <c r="E22" i="40"/>
  <c r="E21" i="40"/>
  <c r="E19" i="40"/>
  <c r="G19" i="40" s="1"/>
  <c r="H19" i="40" s="1"/>
  <c r="H18" i="40"/>
  <c r="E18" i="40"/>
  <c r="G18" i="40" s="1"/>
  <c r="H17" i="40"/>
  <c r="G17" i="40"/>
  <c r="E17" i="40"/>
  <c r="E16" i="40"/>
  <c r="E14" i="40"/>
  <c r="G14" i="40" s="1"/>
  <c r="H14" i="40" s="1"/>
  <c r="E13" i="40"/>
  <c r="G13" i="40" s="1"/>
  <c r="H12" i="40"/>
  <c r="G12" i="40"/>
  <c r="E12" i="40"/>
  <c r="E79" i="41"/>
  <c r="E78" i="41"/>
  <c r="G78" i="41" s="1"/>
  <c r="H78" i="41" s="1"/>
  <c r="E77" i="41"/>
  <c r="E76" i="41"/>
  <c r="G76" i="41" s="1"/>
  <c r="H76" i="41" s="1"/>
  <c r="H75" i="41"/>
  <c r="E75" i="41"/>
  <c r="G75" i="41" s="1"/>
  <c r="H70" i="41"/>
  <c r="E70" i="41"/>
  <c r="G70" i="41" s="1"/>
  <c r="E69" i="41"/>
  <c r="G69" i="41" s="1"/>
  <c r="E68" i="41"/>
  <c r="E67" i="41"/>
  <c r="E66" i="41"/>
  <c r="G66" i="41" s="1"/>
  <c r="H66" i="41" s="1"/>
  <c r="E64" i="41"/>
  <c r="G64" i="41" s="1"/>
  <c r="E63" i="41"/>
  <c r="G63" i="41" s="1"/>
  <c r="H63" i="41" s="1"/>
  <c r="E62" i="41"/>
  <c r="E60" i="41"/>
  <c r="G60" i="41" s="1"/>
  <c r="H60" i="41" s="1"/>
  <c r="H59" i="41"/>
  <c r="E59" i="41"/>
  <c r="G59" i="41" s="1"/>
  <c r="G57" i="41"/>
  <c r="E57" i="41"/>
  <c r="H57" i="41" s="1"/>
  <c r="E56" i="41"/>
  <c r="H54" i="41"/>
  <c r="E54" i="41"/>
  <c r="G54" i="41" s="1"/>
  <c r="E52" i="41"/>
  <c r="G52" i="41" s="1"/>
  <c r="E51" i="41"/>
  <c r="E49" i="41"/>
  <c r="E47" i="41"/>
  <c r="G47" i="41" s="1"/>
  <c r="H47" i="41" s="1"/>
  <c r="E45" i="41"/>
  <c r="G45" i="41" s="1"/>
  <c r="E43" i="41"/>
  <c r="G43" i="41" s="1"/>
  <c r="H43" i="41" s="1"/>
  <c r="E41" i="41"/>
  <c r="E39" i="41"/>
  <c r="G39" i="41" s="1"/>
  <c r="H39" i="41" s="1"/>
  <c r="H38" i="41"/>
  <c r="E38" i="41"/>
  <c r="G38" i="41" s="1"/>
  <c r="G37" i="41"/>
  <c r="E37" i="41"/>
  <c r="H37" i="41" s="1"/>
  <c r="E35" i="41"/>
  <c r="H34" i="41"/>
  <c r="E34" i="41"/>
  <c r="G34" i="41" s="1"/>
  <c r="E33" i="41"/>
  <c r="G33" i="41" s="1"/>
  <c r="E31" i="41"/>
  <c r="E30" i="41"/>
  <c r="E28" i="41"/>
  <c r="G28" i="41" s="1"/>
  <c r="H28" i="41" s="1"/>
  <c r="E27" i="41"/>
  <c r="G27" i="41" s="1"/>
  <c r="E26" i="41"/>
  <c r="G26" i="41" s="1"/>
  <c r="H26" i="41" s="1"/>
  <c r="E25" i="41"/>
  <c r="E24" i="41"/>
  <c r="G24" i="41" s="1"/>
  <c r="H24" i="41" s="1"/>
  <c r="H23" i="41"/>
  <c r="E23" i="41"/>
  <c r="G23" i="41" s="1"/>
  <c r="G22" i="41"/>
  <c r="E22" i="41"/>
  <c r="H22" i="41" s="1"/>
  <c r="E21" i="41"/>
  <c r="H19" i="41"/>
  <c r="E19" i="41"/>
  <c r="G19" i="41" s="1"/>
  <c r="E18" i="41"/>
  <c r="G18" i="41" s="1"/>
  <c r="E17" i="41"/>
  <c r="E16" i="41"/>
  <c r="E14" i="41"/>
  <c r="G14" i="41" s="1"/>
  <c r="H14" i="41" s="1"/>
  <c r="E13" i="41"/>
  <c r="G13" i="41" s="1"/>
  <c r="E12" i="41"/>
  <c r="G12" i="41" s="1"/>
  <c r="E80" i="42"/>
  <c r="E81" i="42" s="1"/>
  <c r="E79" i="42"/>
  <c r="H78" i="42"/>
  <c r="E78" i="42"/>
  <c r="G78" i="42" s="1"/>
  <c r="E77" i="42"/>
  <c r="G77" i="42" s="1"/>
  <c r="H72" i="42"/>
  <c r="E72" i="42"/>
  <c r="G72" i="42" s="1"/>
  <c r="H71" i="42"/>
  <c r="E71" i="42"/>
  <c r="G71" i="42" s="1"/>
  <c r="H70" i="42"/>
  <c r="G70" i="42"/>
  <c r="E70" i="42"/>
  <c r="E69" i="42"/>
  <c r="G69" i="42" s="1"/>
  <c r="E68" i="42"/>
  <c r="G68" i="42" s="1"/>
  <c r="H68" i="42" s="1"/>
  <c r="H66" i="42"/>
  <c r="E66" i="42"/>
  <c r="G66" i="42" s="1"/>
  <c r="G65" i="42"/>
  <c r="E65" i="42"/>
  <c r="H65" i="42" s="1"/>
  <c r="H64" i="42"/>
  <c r="E64" i="42"/>
  <c r="G64" i="42" s="1"/>
  <c r="E62" i="42"/>
  <c r="G62" i="42" s="1"/>
  <c r="H62" i="42" s="1"/>
  <c r="E61" i="42"/>
  <c r="G61" i="42" s="1"/>
  <c r="G59" i="42"/>
  <c r="H59" i="42" s="1"/>
  <c r="E59" i="42"/>
  <c r="E58" i="42"/>
  <c r="G58" i="42" s="1"/>
  <c r="E56" i="42"/>
  <c r="G56" i="42" s="1"/>
  <c r="H56" i="42" s="1"/>
  <c r="H54" i="42"/>
  <c r="E54" i="42"/>
  <c r="G54" i="42" s="1"/>
  <c r="E53" i="42"/>
  <c r="E51" i="42"/>
  <c r="G51" i="42" s="1"/>
  <c r="H49" i="42"/>
  <c r="E49" i="42"/>
  <c r="G49" i="42" s="1"/>
  <c r="E47" i="42"/>
  <c r="G47" i="42" s="1"/>
  <c r="H47" i="42" s="1"/>
  <c r="E45" i="42"/>
  <c r="G45" i="42" s="1"/>
  <c r="H45" i="42" s="1"/>
  <c r="E43" i="42"/>
  <c r="H41" i="42"/>
  <c r="E41" i="42"/>
  <c r="G41" i="42" s="1"/>
  <c r="G39" i="42"/>
  <c r="E39" i="42"/>
  <c r="H39" i="42" s="1"/>
  <c r="H38" i="42"/>
  <c r="G38" i="42"/>
  <c r="E38" i="42"/>
  <c r="E37" i="42"/>
  <c r="E35" i="42"/>
  <c r="G35" i="42" s="1"/>
  <c r="E34" i="42"/>
  <c r="G32" i="42"/>
  <c r="E32" i="42"/>
  <c r="H32" i="42" s="1"/>
  <c r="E31" i="42"/>
  <c r="E29" i="42"/>
  <c r="G29" i="42" s="1"/>
  <c r="H28" i="42"/>
  <c r="G28" i="42"/>
  <c r="E28" i="42"/>
  <c r="E27" i="42"/>
  <c r="G27" i="42" s="1"/>
  <c r="H27" i="42" s="1"/>
  <c r="E26" i="42"/>
  <c r="G26" i="42" s="1"/>
  <c r="H26" i="42" s="1"/>
  <c r="E25" i="42"/>
  <c r="G25" i="42" s="1"/>
  <c r="G24" i="42"/>
  <c r="H24" i="42" s="1"/>
  <c r="E24" i="42"/>
  <c r="G23" i="42"/>
  <c r="E23" i="42"/>
  <c r="H23" i="42" s="1"/>
  <c r="H22" i="42"/>
  <c r="G22" i="42"/>
  <c r="E22" i="42"/>
  <c r="E21" i="42"/>
  <c r="G21" i="42" s="1"/>
  <c r="E19" i="42"/>
  <c r="E18" i="42"/>
  <c r="E73" i="42" s="1"/>
  <c r="G17" i="42"/>
  <c r="E17" i="42"/>
  <c r="H17" i="42" s="1"/>
  <c r="E16" i="42"/>
  <c r="G16" i="42" s="1"/>
  <c r="E14" i="42"/>
  <c r="H13" i="42"/>
  <c r="G13" i="42"/>
  <c r="E13" i="42"/>
  <c r="E12" i="42"/>
  <c r="G12" i="42" s="1"/>
  <c r="E80" i="43"/>
  <c r="G80" i="43" s="1"/>
  <c r="H80" i="43" s="1"/>
  <c r="E79" i="43"/>
  <c r="G79" i="43" s="1"/>
  <c r="H79" i="43" s="1"/>
  <c r="E78" i="43"/>
  <c r="H77" i="43"/>
  <c r="G77" i="43"/>
  <c r="E77" i="43"/>
  <c r="E81" i="43" s="1"/>
  <c r="E72" i="43"/>
  <c r="H71" i="43"/>
  <c r="G71" i="43"/>
  <c r="E71" i="43"/>
  <c r="E70" i="43"/>
  <c r="G70" i="43" s="1"/>
  <c r="H70" i="43" s="1"/>
  <c r="E69" i="43"/>
  <c r="G69" i="43" s="1"/>
  <c r="H69" i="43" s="1"/>
  <c r="E68" i="43"/>
  <c r="H66" i="43"/>
  <c r="G66" i="43"/>
  <c r="E66" i="43"/>
  <c r="E65" i="43"/>
  <c r="G65" i="43" s="1"/>
  <c r="H65" i="43" s="1"/>
  <c r="E64" i="43"/>
  <c r="G64" i="43" s="1"/>
  <c r="H64" i="43" s="1"/>
  <c r="E62" i="43"/>
  <c r="H61" i="43"/>
  <c r="G61" i="43"/>
  <c r="E61" i="43"/>
  <c r="E59" i="43"/>
  <c r="G59" i="43" s="1"/>
  <c r="H59" i="43" s="1"/>
  <c r="E58" i="43"/>
  <c r="G58" i="43" s="1"/>
  <c r="H58" i="43" s="1"/>
  <c r="E56" i="43"/>
  <c r="H54" i="43"/>
  <c r="G54" i="43"/>
  <c r="E54" i="43"/>
  <c r="E53" i="43"/>
  <c r="G53" i="43" s="1"/>
  <c r="H53" i="43" s="1"/>
  <c r="E51" i="43"/>
  <c r="G51" i="43" s="1"/>
  <c r="H51" i="43" s="1"/>
  <c r="E49" i="43"/>
  <c r="H47" i="43"/>
  <c r="G47" i="43"/>
  <c r="E47" i="43"/>
  <c r="E45" i="43"/>
  <c r="G45" i="43" s="1"/>
  <c r="H45" i="43" s="1"/>
  <c r="E43" i="43"/>
  <c r="G43" i="43" s="1"/>
  <c r="H43" i="43" s="1"/>
  <c r="E41" i="43"/>
  <c r="H39" i="43"/>
  <c r="G39" i="43"/>
  <c r="E39" i="43"/>
  <c r="E38" i="43"/>
  <c r="G38" i="43" s="1"/>
  <c r="H38" i="43" s="1"/>
  <c r="E37" i="43"/>
  <c r="G37" i="43" s="1"/>
  <c r="H37" i="43" s="1"/>
  <c r="E35" i="43"/>
  <c r="H34" i="43"/>
  <c r="G34" i="43"/>
  <c r="E34" i="43"/>
  <c r="E32" i="43"/>
  <c r="G32" i="43" s="1"/>
  <c r="H32" i="43" s="1"/>
  <c r="E31" i="43"/>
  <c r="G31" i="43" s="1"/>
  <c r="H31" i="43" s="1"/>
  <c r="E29" i="43"/>
  <c r="H28" i="43"/>
  <c r="G28" i="43"/>
  <c r="E28" i="43"/>
  <c r="E27" i="43"/>
  <c r="G27" i="43" s="1"/>
  <c r="H27" i="43" s="1"/>
  <c r="E26" i="43"/>
  <c r="G26" i="43" s="1"/>
  <c r="H26" i="43" s="1"/>
  <c r="E25" i="43"/>
  <c r="H24" i="43"/>
  <c r="G24" i="43"/>
  <c r="E24" i="43"/>
  <c r="E23" i="43"/>
  <c r="G23" i="43" s="1"/>
  <c r="H23" i="43" s="1"/>
  <c r="E22" i="43"/>
  <c r="G22" i="43" s="1"/>
  <c r="H22" i="43" s="1"/>
  <c r="E21" i="43"/>
  <c r="H19" i="43"/>
  <c r="G19" i="43"/>
  <c r="E19" i="43"/>
  <c r="E18" i="43"/>
  <c r="G18" i="43" s="1"/>
  <c r="H18" i="43" s="1"/>
  <c r="E17" i="43"/>
  <c r="G17" i="43" s="1"/>
  <c r="H17" i="43" s="1"/>
  <c r="E16" i="43"/>
  <c r="H14" i="43"/>
  <c r="G14" i="43"/>
  <c r="E14" i="43"/>
  <c r="E13" i="43"/>
  <c r="G13" i="43" s="1"/>
  <c r="H13" i="43" s="1"/>
  <c r="E12" i="43"/>
  <c r="G12" i="43" s="1"/>
  <c r="E84" i="44"/>
  <c r="E83" i="44"/>
  <c r="G83" i="44" s="1"/>
  <c r="H83" i="44" s="1"/>
  <c r="E82" i="44"/>
  <c r="E81" i="44"/>
  <c r="G81" i="44" s="1"/>
  <c r="H81" i="44" s="1"/>
  <c r="E80" i="44"/>
  <c r="G80" i="44" s="1"/>
  <c r="E75" i="44"/>
  <c r="G75" i="44" s="1"/>
  <c r="H75" i="44" s="1"/>
  <c r="E74" i="44"/>
  <c r="G74" i="44" s="1"/>
  <c r="H74" i="44" s="1"/>
  <c r="E73" i="44"/>
  <c r="G73" i="44" s="1"/>
  <c r="H73" i="44" s="1"/>
  <c r="E72" i="44"/>
  <c r="E71" i="44"/>
  <c r="G71" i="44" s="1"/>
  <c r="H71" i="44" s="1"/>
  <c r="H69" i="44"/>
  <c r="E69" i="44"/>
  <c r="G69" i="44" s="1"/>
  <c r="E68" i="44"/>
  <c r="G68" i="44" s="1"/>
  <c r="H68" i="44" s="1"/>
  <c r="E67" i="44"/>
  <c r="G67" i="44" s="1"/>
  <c r="E65" i="44"/>
  <c r="G65" i="44" s="1"/>
  <c r="H65" i="44" s="1"/>
  <c r="H64" i="44"/>
  <c r="E64" i="44"/>
  <c r="G64" i="44" s="1"/>
  <c r="E62" i="44"/>
  <c r="G62" i="44" s="1"/>
  <c r="H62" i="44" s="1"/>
  <c r="E61" i="44"/>
  <c r="E59" i="44"/>
  <c r="G59" i="44" s="1"/>
  <c r="H59" i="44" s="1"/>
  <c r="H58" i="44"/>
  <c r="E58" i="44"/>
  <c r="G58" i="44" s="1"/>
  <c r="E56" i="44"/>
  <c r="G56" i="44" s="1"/>
  <c r="H56" i="44" s="1"/>
  <c r="E55" i="44"/>
  <c r="E53" i="44"/>
  <c r="G53" i="44" s="1"/>
  <c r="H53" i="44" s="1"/>
  <c r="H51" i="44"/>
  <c r="E51" i="44"/>
  <c r="G51" i="44" s="1"/>
  <c r="E49" i="44"/>
  <c r="G49" i="44" s="1"/>
  <c r="H49" i="44" s="1"/>
  <c r="E47" i="44"/>
  <c r="E45" i="44"/>
  <c r="G45" i="44" s="1"/>
  <c r="H45" i="44" s="1"/>
  <c r="H43" i="44"/>
  <c r="E43" i="44"/>
  <c r="G43" i="44" s="1"/>
  <c r="E41" i="44"/>
  <c r="G41" i="44" s="1"/>
  <c r="H41" i="44" s="1"/>
  <c r="E40" i="44"/>
  <c r="E39" i="44"/>
  <c r="G39" i="44" s="1"/>
  <c r="H39" i="44" s="1"/>
  <c r="H37" i="44"/>
  <c r="E37" i="44"/>
  <c r="G37" i="44" s="1"/>
  <c r="E36" i="44"/>
  <c r="G36" i="44" s="1"/>
  <c r="H36" i="44" s="1"/>
  <c r="E34" i="44"/>
  <c r="E32" i="44"/>
  <c r="G32" i="44" s="1"/>
  <c r="H32" i="44" s="1"/>
  <c r="E31" i="44"/>
  <c r="G31" i="44" s="1"/>
  <c r="H31" i="44" s="1"/>
  <c r="E29" i="44"/>
  <c r="G29" i="44" s="1"/>
  <c r="H29" i="44" s="1"/>
  <c r="E28" i="44"/>
  <c r="E27" i="44"/>
  <c r="G27" i="44" s="1"/>
  <c r="H27" i="44" s="1"/>
  <c r="E26" i="44"/>
  <c r="G26" i="44" s="1"/>
  <c r="H26" i="44" s="1"/>
  <c r="E25" i="44"/>
  <c r="G25" i="44" s="1"/>
  <c r="H25" i="44" s="1"/>
  <c r="E24" i="44"/>
  <c r="E23" i="44"/>
  <c r="G23" i="44" s="1"/>
  <c r="H23" i="44" s="1"/>
  <c r="H22" i="44"/>
  <c r="E22" i="44"/>
  <c r="G22" i="44" s="1"/>
  <c r="E21" i="44"/>
  <c r="G21" i="44" s="1"/>
  <c r="H21" i="44" s="1"/>
  <c r="E19" i="44"/>
  <c r="E18" i="44"/>
  <c r="G18" i="44" s="1"/>
  <c r="H18" i="44" s="1"/>
  <c r="E17" i="44"/>
  <c r="G17" i="44" s="1"/>
  <c r="H17" i="44" s="1"/>
  <c r="E16" i="44"/>
  <c r="G16" i="44" s="1"/>
  <c r="H16" i="44" s="1"/>
  <c r="E14" i="44"/>
  <c r="G14" i="44" s="1"/>
  <c r="E13" i="44"/>
  <c r="G13" i="44" s="1"/>
  <c r="H13" i="44" s="1"/>
  <c r="E12" i="44"/>
  <c r="G12" i="44" s="1"/>
  <c r="H12" i="44" s="1"/>
  <c r="H78" i="45"/>
  <c r="E78" i="45"/>
  <c r="G78" i="45" s="1"/>
  <c r="E77" i="45"/>
  <c r="G77" i="45" s="1"/>
  <c r="H77" i="45" s="1"/>
  <c r="E76" i="45"/>
  <c r="G76" i="45" s="1"/>
  <c r="E75" i="45"/>
  <c r="G75" i="45" s="1"/>
  <c r="E70" i="45"/>
  <c r="E69" i="45"/>
  <c r="G69" i="45" s="1"/>
  <c r="H69" i="45" s="1"/>
  <c r="H68" i="45"/>
  <c r="E68" i="45"/>
  <c r="G68" i="45" s="1"/>
  <c r="E67" i="45"/>
  <c r="G67" i="45" s="1"/>
  <c r="H67" i="45" s="1"/>
  <c r="E66" i="45"/>
  <c r="E64" i="45"/>
  <c r="G64" i="45" s="1"/>
  <c r="H64" i="45" s="1"/>
  <c r="H63" i="45"/>
  <c r="E63" i="45"/>
  <c r="G63" i="45" s="1"/>
  <c r="E62" i="45"/>
  <c r="G62" i="45" s="1"/>
  <c r="H62" i="45" s="1"/>
  <c r="E60" i="45"/>
  <c r="E59" i="45"/>
  <c r="G59" i="45" s="1"/>
  <c r="H59" i="45" s="1"/>
  <c r="H57" i="45"/>
  <c r="E57" i="45"/>
  <c r="G57" i="45" s="1"/>
  <c r="E56" i="45"/>
  <c r="G56" i="45" s="1"/>
  <c r="H56" i="45" s="1"/>
  <c r="E54" i="45"/>
  <c r="G54" i="45" s="1"/>
  <c r="E52" i="45"/>
  <c r="G52" i="45" s="1"/>
  <c r="H52" i="45" s="1"/>
  <c r="H51" i="45"/>
  <c r="E51" i="45"/>
  <c r="G51" i="45" s="1"/>
  <c r="E49" i="45"/>
  <c r="G49" i="45" s="1"/>
  <c r="H49" i="45" s="1"/>
  <c r="E47" i="45"/>
  <c r="E45" i="45"/>
  <c r="G45" i="45" s="1"/>
  <c r="H45" i="45" s="1"/>
  <c r="H43" i="45"/>
  <c r="E43" i="45"/>
  <c r="G43" i="45" s="1"/>
  <c r="E41" i="45"/>
  <c r="G41" i="45" s="1"/>
  <c r="H41" i="45" s="1"/>
  <c r="E39" i="45"/>
  <c r="E38" i="45"/>
  <c r="G38" i="45" s="1"/>
  <c r="H38" i="45" s="1"/>
  <c r="E37" i="45"/>
  <c r="G37" i="45" s="1"/>
  <c r="H37" i="45" s="1"/>
  <c r="E35" i="45"/>
  <c r="G35" i="45" s="1"/>
  <c r="H35" i="45" s="1"/>
  <c r="E34" i="45"/>
  <c r="G34" i="45" s="1"/>
  <c r="E32" i="45"/>
  <c r="G32" i="45" s="1"/>
  <c r="H32" i="45" s="1"/>
  <c r="E31" i="45"/>
  <c r="G31" i="45" s="1"/>
  <c r="H31" i="45" s="1"/>
  <c r="E29" i="45"/>
  <c r="G29" i="45" s="1"/>
  <c r="H29" i="45" s="1"/>
  <c r="E28" i="45"/>
  <c r="E27" i="45"/>
  <c r="G27" i="45" s="1"/>
  <c r="H27" i="45" s="1"/>
  <c r="E26" i="45"/>
  <c r="G26" i="45" s="1"/>
  <c r="H26" i="45" s="1"/>
  <c r="E25" i="45"/>
  <c r="G25" i="45" s="1"/>
  <c r="H25" i="45" s="1"/>
  <c r="E24" i="45"/>
  <c r="E23" i="45"/>
  <c r="G23" i="45" s="1"/>
  <c r="H23" i="45" s="1"/>
  <c r="H22" i="45"/>
  <c r="E22" i="45"/>
  <c r="G22" i="45" s="1"/>
  <c r="E21" i="45"/>
  <c r="G21" i="45" s="1"/>
  <c r="H21" i="45" s="1"/>
  <c r="E19" i="45"/>
  <c r="E18" i="45"/>
  <c r="G18" i="45" s="1"/>
  <c r="H18" i="45" s="1"/>
  <c r="E17" i="45"/>
  <c r="G17" i="45" s="1"/>
  <c r="H17" i="45" s="1"/>
  <c r="E16" i="45"/>
  <c r="G16" i="45" s="1"/>
  <c r="H16" i="45" s="1"/>
  <c r="E14" i="45"/>
  <c r="G14" i="45" s="1"/>
  <c r="E13" i="45"/>
  <c r="G13" i="45" s="1"/>
  <c r="H13" i="45" s="1"/>
  <c r="E12" i="45"/>
  <c r="G12" i="45" s="1"/>
  <c r="H12" i="45" s="1"/>
  <c r="H83" i="26"/>
  <c r="E83" i="26"/>
  <c r="G83" i="26" s="1"/>
  <c r="E82" i="26"/>
  <c r="G82" i="26" s="1"/>
  <c r="H82" i="26" s="1"/>
  <c r="E81" i="26"/>
  <c r="E80" i="26"/>
  <c r="G80" i="26" s="1"/>
  <c r="E75" i="26"/>
  <c r="G75" i="26" s="1"/>
  <c r="E74" i="26"/>
  <c r="G74" i="26" s="1"/>
  <c r="H74" i="26" s="1"/>
  <c r="H73" i="26"/>
  <c r="E73" i="26"/>
  <c r="G73" i="26" s="1"/>
  <c r="E72" i="26"/>
  <c r="G72" i="26" s="1"/>
  <c r="H72" i="26" s="1"/>
  <c r="E71" i="26"/>
  <c r="G71" i="26" s="1"/>
  <c r="E69" i="26"/>
  <c r="G69" i="26" s="1"/>
  <c r="H69" i="26" s="1"/>
  <c r="H68" i="26"/>
  <c r="E68" i="26"/>
  <c r="G68" i="26" s="1"/>
  <c r="E67" i="26"/>
  <c r="G67" i="26" s="1"/>
  <c r="H67" i="26" s="1"/>
  <c r="E65" i="26"/>
  <c r="E64" i="26"/>
  <c r="G64" i="26" s="1"/>
  <c r="H64" i="26" s="1"/>
  <c r="H62" i="26"/>
  <c r="E62" i="26"/>
  <c r="G62" i="26" s="1"/>
  <c r="E61" i="26"/>
  <c r="G61" i="26" s="1"/>
  <c r="H61" i="26" s="1"/>
  <c r="E59" i="26"/>
  <c r="G59" i="26" s="1"/>
  <c r="E57" i="26"/>
  <c r="G57" i="26" s="1"/>
  <c r="H57" i="26" s="1"/>
  <c r="H56" i="26"/>
  <c r="E56" i="26"/>
  <c r="G56" i="26" s="1"/>
  <c r="E54" i="26"/>
  <c r="G54" i="26" s="1"/>
  <c r="H54" i="26" s="1"/>
  <c r="E52" i="26"/>
  <c r="G52" i="26" s="1"/>
  <c r="E50" i="26"/>
  <c r="G50" i="26" s="1"/>
  <c r="H50" i="26" s="1"/>
  <c r="H48" i="26"/>
  <c r="E48" i="26"/>
  <c r="G48" i="26" s="1"/>
  <c r="E46" i="26"/>
  <c r="G46" i="26" s="1"/>
  <c r="H46" i="26" s="1"/>
  <c r="E44" i="26"/>
  <c r="E42" i="26"/>
  <c r="G42" i="26" s="1"/>
  <c r="H42" i="26" s="1"/>
  <c r="H41" i="26"/>
  <c r="E41" i="26"/>
  <c r="G41" i="26" s="1"/>
  <c r="E40" i="26"/>
  <c r="G40" i="26" s="1"/>
  <c r="H40" i="26" s="1"/>
  <c r="E39" i="26"/>
  <c r="G39" i="26" s="1"/>
  <c r="E38" i="26"/>
  <c r="G38" i="26" s="1"/>
  <c r="H38" i="26" s="1"/>
  <c r="E36" i="26"/>
  <c r="G36" i="26" s="1"/>
  <c r="H36" i="26" s="1"/>
  <c r="E35" i="26"/>
  <c r="G35" i="26" s="1"/>
  <c r="H35" i="26" s="1"/>
  <c r="E34" i="26"/>
  <c r="G34" i="26" s="1"/>
  <c r="E32" i="26"/>
  <c r="G32" i="26" s="1"/>
  <c r="H32" i="26" s="1"/>
  <c r="E31" i="26"/>
  <c r="G31" i="26" s="1"/>
  <c r="H31" i="26" s="1"/>
  <c r="E29" i="26"/>
  <c r="G29" i="26" s="1"/>
  <c r="H29" i="26" s="1"/>
  <c r="E28" i="26"/>
  <c r="E27" i="26"/>
  <c r="G27" i="26" s="1"/>
  <c r="H27" i="26" s="1"/>
  <c r="H26" i="26"/>
  <c r="E26" i="26"/>
  <c r="G26" i="26" s="1"/>
  <c r="E25" i="26"/>
  <c r="G25" i="26" s="1"/>
  <c r="H25" i="26" s="1"/>
  <c r="E24" i="26"/>
  <c r="G24" i="26" s="1"/>
  <c r="E23" i="26"/>
  <c r="G23" i="26" s="1"/>
  <c r="H23" i="26" s="1"/>
  <c r="E22" i="26"/>
  <c r="G22" i="26" s="1"/>
  <c r="H22" i="26" s="1"/>
  <c r="E20" i="26"/>
  <c r="G20" i="26" s="1"/>
  <c r="H20" i="26" s="1"/>
  <c r="E18" i="26"/>
  <c r="G18" i="26" s="1"/>
  <c r="E17" i="26"/>
  <c r="G17" i="26" s="1"/>
  <c r="H17" i="26" s="1"/>
  <c r="E16" i="26"/>
  <c r="G16" i="26" s="1"/>
  <c r="H16" i="26" s="1"/>
  <c r="E15" i="26"/>
  <c r="G15" i="26" s="1"/>
  <c r="H15" i="26" s="1"/>
  <c r="E13" i="26"/>
  <c r="G13" i="26" s="1"/>
  <c r="E12" i="26"/>
  <c r="E76" i="26" s="1"/>
  <c r="E66" i="98"/>
  <c r="E65" i="98"/>
  <c r="E64" i="98"/>
  <c r="E59" i="98"/>
  <c r="E58" i="98"/>
  <c r="E57" i="98"/>
  <c r="E56" i="98"/>
  <c r="E54" i="98"/>
  <c r="E53" i="98"/>
  <c r="E51" i="98"/>
  <c r="E50" i="98"/>
  <c r="E48" i="98"/>
  <c r="E46" i="98"/>
  <c r="E45" i="98"/>
  <c r="E43" i="98"/>
  <c r="E41" i="98"/>
  <c r="E39" i="98"/>
  <c r="E37" i="98"/>
  <c r="E36" i="98"/>
  <c r="E35" i="98"/>
  <c r="E33" i="98"/>
  <c r="E32" i="98"/>
  <c r="E31" i="98"/>
  <c r="E29" i="98"/>
  <c r="E28" i="98"/>
  <c r="E26" i="98"/>
  <c r="E25" i="98"/>
  <c r="E24" i="98"/>
  <c r="E23" i="98"/>
  <c r="E22" i="98"/>
  <c r="E21" i="98"/>
  <c r="E20" i="98"/>
  <c r="E19" i="98"/>
  <c r="E17" i="98"/>
  <c r="E15" i="98"/>
  <c r="E14" i="98"/>
  <c r="E12" i="98"/>
  <c r="E81" i="97"/>
  <c r="E80" i="97"/>
  <c r="E79" i="97"/>
  <c r="E78" i="97"/>
  <c r="E73" i="97"/>
  <c r="E72" i="97"/>
  <c r="E71" i="97"/>
  <c r="E70" i="97"/>
  <c r="E69" i="97"/>
  <c r="E67" i="97"/>
  <c r="E66" i="97"/>
  <c r="E65" i="97"/>
  <c r="E63" i="97"/>
  <c r="E62" i="97"/>
  <c r="E60" i="97"/>
  <c r="E59" i="97"/>
  <c r="E57" i="97"/>
  <c r="E55" i="97"/>
  <c r="E54" i="97"/>
  <c r="E52" i="97"/>
  <c r="E50" i="97"/>
  <c r="E48" i="97"/>
  <c r="E46" i="97"/>
  <c r="E44" i="97"/>
  <c r="E42" i="97"/>
  <c r="E41" i="97"/>
  <c r="G40" i="97"/>
  <c r="E40" i="97"/>
  <c r="E39" i="97"/>
  <c r="E38" i="97"/>
  <c r="E36" i="97"/>
  <c r="G35" i="97"/>
  <c r="E35" i="97"/>
  <c r="E33" i="97"/>
  <c r="E32" i="97"/>
  <c r="E30" i="97"/>
  <c r="E29" i="97"/>
  <c r="G29" i="97" s="1"/>
  <c r="E28" i="97"/>
  <c r="E27" i="97"/>
  <c r="E26" i="97"/>
  <c r="E25" i="97"/>
  <c r="E24" i="97"/>
  <c r="E23" i="97"/>
  <c r="E21" i="97"/>
  <c r="G19" i="97"/>
  <c r="E19" i="97"/>
  <c r="E18" i="97"/>
  <c r="E17" i="97"/>
  <c r="E16" i="97"/>
  <c r="E14" i="97"/>
  <c r="E13" i="97"/>
  <c r="E12" i="97"/>
  <c r="E86" i="96"/>
  <c r="E85" i="96"/>
  <c r="E84" i="96"/>
  <c r="E83" i="96"/>
  <c r="E78" i="96"/>
  <c r="E77" i="96"/>
  <c r="E76" i="96"/>
  <c r="G76" i="96" s="1"/>
  <c r="E75" i="96"/>
  <c r="E74" i="96"/>
  <c r="E72" i="96"/>
  <c r="E71" i="96"/>
  <c r="E70" i="96"/>
  <c r="E68" i="96"/>
  <c r="E67" i="96"/>
  <c r="E65" i="96"/>
  <c r="G65" i="96" s="1"/>
  <c r="E64" i="96"/>
  <c r="E62" i="96"/>
  <c r="E61" i="96"/>
  <c r="E59" i="96"/>
  <c r="E58" i="96"/>
  <c r="E56" i="96"/>
  <c r="E54" i="96"/>
  <c r="G52" i="96"/>
  <c r="E52" i="96"/>
  <c r="E50" i="96"/>
  <c r="E48" i="96"/>
  <c r="E46" i="96"/>
  <c r="E44" i="96"/>
  <c r="G44" i="96" s="1"/>
  <c r="E43" i="96"/>
  <c r="E42" i="96"/>
  <c r="E41" i="96"/>
  <c r="E40" i="96"/>
  <c r="E38" i="96"/>
  <c r="E37" i="96"/>
  <c r="E35" i="96"/>
  <c r="E33" i="96"/>
  <c r="G33" i="96" s="1"/>
  <c r="E32" i="96"/>
  <c r="E30" i="96"/>
  <c r="E29" i="96"/>
  <c r="G28" i="96"/>
  <c r="E28" i="96"/>
  <c r="E27" i="96"/>
  <c r="E26" i="96"/>
  <c r="E25" i="96"/>
  <c r="E24" i="96"/>
  <c r="E23" i="96"/>
  <c r="E21" i="96"/>
  <c r="E19" i="96"/>
  <c r="G18" i="96"/>
  <c r="E18" i="96"/>
  <c r="E17" i="96"/>
  <c r="E16" i="96"/>
  <c r="E14" i="96"/>
  <c r="E13" i="96"/>
  <c r="E12" i="96"/>
  <c r="E83" i="95"/>
  <c r="G82" i="95"/>
  <c r="E82" i="95"/>
  <c r="E81" i="95"/>
  <c r="E80" i="95"/>
  <c r="E75" i="95"/>
  <c r="E74" i="95"/>
  <c r="E73" i="95"/>
  <c r="E72" i="95"/>
  <c r="G72" i="95" s="1"/>
  <c r="E71" i="95"/>
  <c r="E69" i="95"/>
  <c r="E68" i="95"/>
  <c r="G67" i="95"/>
  <c r="E67" i="95"/>
  <c r="E65" i="95"/>
  <c r="E64" i="95"/>
  <c r="E62" i="95"/>
  <c r="E61" i="95"/>
  <c r="E59" i="95"/>
  <c r="E57" i="95"/>
  <c r="E56" i="95"/>
  <c r="G54" i="95"/>
  <c r="E54" i="95"/>
  <c r="E52" i="95"/>
  <c r="E50" i="95"/>
  <c r="E48" i="95"/>
  <c r="E46" i="95"/>
  <c r="G46" i="95" s="1"/>
  <c r="E44" i="95"/>
  <c r="E42" i="95"/>
  <c r="E41" i="95"/>
  <c r="E40" i="95"/>
  <c r="G40" i="95" s="1"/>
  <c r="E39" i="95"/>
  <c r="E38" i="95"/>
  <c r="E36" i="95"/>
  <c r="E35" i="95"/>
  <c r="E33" i="95"/>
  <c r="E32" i="95"/>
  <c r="E30" i="95"/>
  <c r="E29" i="95"/>
  <c r="G29" i="95" s="1"/>
  <c r="E28" i="95"/>
  <c r="E27" i="95"/>
  <c r="E26" i="95"/>
  <c r="E25" i="95"/>
  <c r="E24" i="95"/>
  <c r="E23" i="95"/>
  <c r="E21" i="95"/>
  <c r="G19" i="95"/>
  <c r="E19" i="95"/>
  <c r="E18" i="95"/>
  <c r="E17" i="95"/>
  <c r="E16" i="95"/>
  <c r="E14" i="95"/>
  <c r="E13" i="95"/>
  <c r="E12" i="95"/>
  <c r="G83" i="94"/>
  <c r="E83" i="94"/>
  <c r="E82" i="94"/>
  <c r="E81" i="94"/>
  <c r="E80" i="94"/>
  <c r="G80" i="94" s="1"/>
  <c r="E75" i="94"/>
  <c r="E74" i="94"/>
  <c r="E73" i="94"/>
  <c r="G73" i="94" s="1"/>
  <c r="E72" i="94"/>
  <c r="E71" i="94"/>
  <c r="E69" i="94"/>
  <c r="E68" i="94"/>
  <c r="G68" i="94" s="1"/>
  <c r="E67" i="94"/>
  <c r="E65" i="94"/>
  <c r="E64" i="94"/>
  <c r="G62" i="94"/>
  <c r="E62" i="94"/>
  <c r="E61" i="94"/>
  <c r="E59" i="94"/>
  <c r="E57" i="94"/>
  <c r="E56" i="94"/>
  <c r="E54" i="94"/>
  <c r="E52" i="94"/>
  <c r="E50" i="94"/>
  <c r="G48" i="94"/>
  <c r="E48" i="94"/>
  <c r="E46" i="94"/>
  <c r="E44" i="94"/>
  <c r="E42" i="94"/>
  <c r="E41" i="94"/>
  <c r="E40" i="94"/>
  <c r="E39" i="94"/>
  <c r="E38" i="94"/>
  <c r="E36" i="94"/>
  <c r="E35" i="94"/>
  <c r="E33" i="94"/>
  <c r="E32" i="94"/>
  <c r="E30" i="94"/>
  <c r="E29" i="94"/>
  <c r="E28" i="94"/>
  <c r="E27" i="94"/>
  <c r="E26" i="94"/>
  <c r="G26" i="94" s="1"/>
  <c r="E25" i="94"/>
  <c r="E24" i="94"/>
  <c r="E23" i="94"/>
  <c r="E21" i="94"/>
  <c r="E19" i="94"/>
  <c r="E18" i="94"/>
  <c r="E17" i="94"/>
  <c r="G16" i="94"/>
  <c r="E16" i="94"/>
  <c r="E14" i="94"/>
  <c r="E13" i="94"/>
  <c r="E12" i="94"/>
  <c r="E7" i="98" l="1"/>
  <c r="E8" i="98" s="1"/>
  <c r="E7" i="95"/>
  <c r="E8" i="95" s="1"/>
  <c r="E7" i="94"/>
  <c r="G7" i="94" s="1"/>
  <c r="G8" i="94" s="1"/>
  <c r="E7" i="97"/>
  <c r="E8" i="97" s="1"/>
  <c r="E7" i="96"/>
  <c r="E8" i="96" s="1"/>
  <c r="H55" i="44"/>
  <c r="H12" i="43"/>
  <c r="H12" i="42"/>
  <c r="H39" i="45"/>
  <c r="H12" i="41"/>
  <c r="H28" i="45"/>
  <c r="H80" i="26"/>
  <c r="H75" i="45"/>
  <c r="G79" i="45"/>
  <c r="H81" i="26"/>
  <c r="H19" i="44"/>
  <c r="H25" i="43"/>
  <c r="E82" i="38"/>
  <c r="E85" i="26"/>
  <c r="H47" i="44"/>
  <c r="H80" i="44"/>
  <c r="H82" i="44"/>
  <c r="E82" i="42"/>
  <c r="H31" i="41"/>
  <c r="G83" i="40"/>
  <c r="H83" i="40" s="1"/>
  <c r="G16" i="38"/>
  <c r="H16" i="38" s="1"/>
  <c r="H72" i="38"/>
  <c r="G72" i="38"/>
  <c r="G19" i="37"/>
  <c r="H19" i="37" s="1"/>
  <c r="E84" i="26"/>
  <c r="E79" i="45"/>
  <c r="H79" i="45" s="1"/>
  <c r="G18" i="42"/>
  <c r="G34" i="42"/>
  <c r="H34" i="42" s="1"/>
  <c r="H58" i="42"/>
  <c r="G80" i="42"/>
  <c r="H80" i="42" s="1"/>
  <c r="E76" i="40"/>
  <c r="G37" i="40"/>
  <c r="H37" i="40" s="1"/>
  <c r="G49" i="40"/>
  <c r="H49" i="40" s="1"/>
  <c r="H59" i="40"/>
  <c r="H71" i="40"/>
  <c r="E84" i="40"/>
  <c r="G33" i="39"/>
  <c r="H33" i="39" s="1"/>
  <c r="H47" i="39"/>
  <c r="G64" i="39"/>
  <c r="H64" i="39" s="1"/>
  <c r="H17" i="38"/>
  <c r="G17" i="38"/>
  <c r="H41" i="38"/>
  <c r="G41" i="38"/>
  <c r="H12" i="37"/>
  <c r="G14" i="34"/>
  <c r="H14" i="34" s="1"/>
  <c r="E76" i="34"/>
  <c r="G29" i="34"/>
  <c r="H29" i="34" s="1"/>
  <c r="G46" i="34"/>
  <c r="H46" i="34" s="1"/>
  <c r="G67" i="34"/>
  <c r="H67" i="34" s="1"/>
  <c r="G31" i="39"/>
  <c r="H31" i="39" s="1"/>
  <c r="G12" i="26"/>
  <c r="H18" i="42"/>
  <c r="H16" i="41"/>
  <c r="G16" i="41"/>
  <c r="H30" i="41"/>
  <c r="G30" i="41"/>
  <c r="G49" i="41"/>
  <c r="H49" i="41" s="1"/>
  <c r="G67" i="41"/>
  <c r="H67" i="41" s="1"/>
  <c r="H21" i="40"/>
  <c r="G21" i="40"/>
  <c r="H22" i="39"/>
  <c r="G22" i="39"/>
  <c r="H65" i="39"/>
  <c r="G65" i="39"/>
  <c r="G43" i="38"/>
  <c r="H43" i="38" s="1"/>
  <c r="H36" i="31"/>
  <c r="G36" i="31"/>
  <c r="G62" i="40"/>
  <c r="H62" i="40" s="1"/>
  <c r="G73" i="40"/>
  <c r="H73" i="40" s="1"/>
  <c r="G23" i="39"/>
  <c r="H23" i="39" s="1"/>
  <c r="H51" i="39"/>
  <c r="G51" i="39"/>
  <c r="G30" i="38"/>
  <c r="H30" i="38" s="1"/>
  <c r="H56" i="38"/>
  <c r="G56" i="38"/>
  <c r="G72" i="37"/>
  <c r="H72" i="37" s="1"/>
  <c r="G19" i="42"/>
  <c r="H19" i="42" s="1"/>
  <c r="H35" i="42"/>
  <c r="H51" i="42"/>
  <c r="G17" i="41"/>
  <c r="H17" i="41" s="1"/>
  <c r="G31" i="41"/>
  <c r="G51" i="41"/>
  <c r="H51" i="41" s="1"/>
  <c r="G68" i="41"/>
  <c r="H68" i="41" s="1"/>
  <c r="G22" i="40"/>
  <c r="H22" i="40" s="1"/>
  <c r="H30" i="40"/>
  <c r="G30" i="40"/>
  <c r="H39" i="40"/>
  <c r="H74" i="40"/>
  <c r="G74" i="40"/>
  <c r="G12" i="39"/>
  <c r="H53" i="39"/>
  <c r="G53" i="39"/>
  <c r="G79" i="39"/>
  <c r="H79" i="39" s="1"/>
  <c r="G31" i="38"/>
  <c r="H31" i="38" s="1"/>
  <c r="G58" i="38"/>
  <c r="H58" i="38" s="1"/>
  <c r="E76" i="44"/>
  <c r="G28" i="26"/>
  <c r="H28" i="26" s="1"/>
  <c r="G44" i="26"/>
  <c r="H44" i="26" s="1"/>
  <c r="G65" i="26"/>
  <c r="H65" i="26" s="1"/>
  <c r="G81" i="26"/>
  <c r="G84" i="26" s="1"/>
  <c r="G19" i="45"/>
  <c r="G71" i="45" s="1"/>
  <c r="G24" i="45"/>
  <c r="H24" i="45" s="1"/>
  <c r="G28" i="45"/>
  <c r="G39" i="45"/>
  <c r="G47" i="45"/>
  <c r="H47" i="45" s="1"/>
  <c r="G60" i="45"/>
  <c r="H60" i="45" s="1"/>
  <c r="G66" i="45"/>
  <c r="H66" i="45" s="1"/>
  <c r="G70" i="45"/>
  <c r="H70" i="45" s="1"/>
  <c r="G19" i="44"/>
  <c r="G76" i="44" s="1"/>
  <c r="G24" i="44"/>
  <c r="H24" i="44" s="1"/>
  <c r="G28" i="44"/>
  <c r="H28" i="44" s="1"/>
  <c r="G34" i="44"/>
  <c r="H34" i="44" s="1"/>
  <c r="G40" i="44"/>
  <c r="H40" i="44" s="1"/>
  <c r="G47" i="44"/>
  <c r="G55" i="44"/>
  <c r="G61" i="44"/>
  <c r="H61" i="44" s="1"/>
  <c r="G82" i="44"/>
  <c r="G84" i="44" s="1"/>
  <c r="H84" i="44" s="1"/>
  <c r="G16" i="43"/>
  <c r="H16" i="43" s="1"/>
  <c r="G21" i="43"/>
  <c r="H21" i="43" s="1"/>
  <c r="G25" i="43"/>
  <c r="G29" i="43"/>
  <c r="H29" i="43" s="1"/>
  <c r="G35" i="43"/>
  <c r="H35" i="43" s="1"/>
  <c r="G41" i="43"/>
  <c r="H41" i="43" s="1"/>
  <c r="G49" i="43"/>
  <c r="H49" i="43" s="1"/>
  <c r="G56" i="43"/>
  <c r="H56" i="43" s="1"/>
  <c r="G62" i="43"/>
  <c r="H62" i="43" s="1"/>
  <c r="G68" i="43"/>
  <c r="H68" i="43" s="1"/>
  <c r="G72" i="43"/>
  <c r="H72" i="43" s="1"/>
  <c r="G78" i="43"/>
  <c r="H78" i="43" s="1"/>
  <c r="G14" i="42"/>
  <c r="G73" i="42" s="1"/>
  <c r="H29" i="42"/>
  <c r="G43" i="42"/>
  <c r="H43" i="42" s="1"/>
  <c r="H13" i="40"/>
  <c r="H64" i="40"/>
  <c r="G13" i="39"/>
  <c r="H13" i="39" s="1"/>
  <c r="H24" i="39"/>
  <c r="G37" i="39"/>
  <c r="H37" i="39" s="1"/>
  <c r="G80" i="39"/>
  <c r="H80" i="39" s="1"/>
  <c r="H21" i="38"/>
  <c r="G21" i="38"/>
  <c r="G68" i="38"/>
  <c r="H68" i="38" s="1"/>
  <c r="H14" i="37"/>
  <c r="G14" i="37"/>
  <c r="G15" i="33"/>
  <c r="H15" i="33" s="1"/>
  <c r="H29" i="33"/>
  <c r="G29" i="33"/>
  <c r="G47" i="33"/>
  <c r="H47" i="33" s="1"/>
  <c r="H66" i="33"/>
  <c r="G66" i="33"/>
  <c r="G74" i="32"/>
  <c r="H74" i="32" s="1"/>
  <c r="G72" i="44"/>
  <c r="H72" i="44" s="1"/>
  <c r="H13" i="26"/>
  <c r="H18" i="26"/>
  <c r="H24" i="26"/>
  <c r="H34" i="26"/>
  <c r="H39" i="26"/>
  <c r="H52" i="26"/>
  <c r="H59" i="26"/>
  <c r="H71" i="26"/>
  <c r="H75" i="26"/>
  <c r="H14" i="45"/>
  <c r="H34" i="45"/>
  <c r="H54" i="45"/>
  <c r="H76" i="45"/>
  <c r="H14" i="44"/>
  <c r="H67" i="44"/>
  <c r="H25" i="42"/>
  <c r="G37" i="42"/>
  <c r="H37" i="42" s="1"/>
  <c r="G53" i="42"/>
  <c r="H53" i="42" s="1"/>
  <c r="H61" i="42"/>
  <c r="H25" i="41"/>
  <c r="G25" i="41"/>
  <c r="G41" i="41"/>
  <c r="H41" i="41" s="1"/>
  <c r="G62" i="41"/>
  <c r="H62" i="41" s="1"/>
  <c r="G77" i="41"/>
  <c r="H77" i="41" s="1"/>
  <c r="G31" i="40"/>
  <c r="H31" i="40" s="1"/>
  <c r="G41" i="40"/>
  <c r="H41" i="40" s="1"/>
  <c r="H53" i="40"/>
  <c r="H75" i="40"/>
  <c r="G38" i="39"/>
  <c r="H38" i="39" s="1"/>
  <c r="H54" i="39"/>
  <c r="G69" i="39"/>
  <c r="H69" i="39" s="1"/>
  <c r="G22" i="38"/>
  <c r="H22" i="38" s="1"/>
  <c r="H69" i="38"/>
  <c r="G69" i="38"/>
  <c r="G78" i="38"/>
  <c r="G81" i="38" s="1"/>
  <c r="H81" i="38" s="1"/>
  <c r="H78" i="37"/>
  <c r="H21" i="34"/>
  <c r="H56" i="34"/>
  <c r="H65" i="32"/>
  <c r="G65" i="32"/>
  <c r="E71" i="45"/>
  <c r="E73" i="43"/>
  <c r="H21" i="42"/>
  <c r="G31" i="42"/>
  <c r="H31" i="42" s="1"/>
  <c r="H69" i="42"/>
  <c r="H18" i="41"/>
  <c r="H33" i="41"/>
  <c r="H52" i="41"/>
  <c r="H69" i="41"/>
  <c r="H16" i="40"/>
  <c r="G16" i="40"/>
  <c r="H23" i="40"/>
  <c r="H65" i="40"/>
  <c r="H14" i="39"/>
  <c r="H26" i="39"/>
  <c r="G26" i="39"/>
  <c r="G70" i="39"/>
  <c r="H70" i="39" s="1"/>
  <c r="G79" i="38"/>
  <c r="H79" i="38" s="1"/>
  <c r="G25" i="37"/>
  <c r="H25" i="37" s="1"/>
  <c r="G79" i="37"/>
  <c r="H79" i="37"/>
  <c r="H80" i="35"/>
  <c r="H57" i="34"/>
  <c r="H17" i="33"/>
  <c r="H51" i="33"/>
  <c r="H16" i="42"/>
  <c r="H77" i="42"/>
  <c r="G56" i="40"/>
  <c r="H56" i="40" s="1"/>
  <c r="H80" i="40"/>
  <c r="G80" i="40"/>
  <c r="G84" i="40" s="1"/>
  <c r="G27" i="39"/>
  <c r="H27" i="39" s="1"/>
  <c r="H39" i="39"/>
  <c r="H58" i="39"/>
  <c r="G58" i="39"/>
  <c r="H12" i="38"/>
  <c r="G12" i="38"/>
  <c r="G35" i="38"/>
  <c r="H35" i="38" s="1"/>
  <c r="G49" i="38"/>
  <c r="H49" i="38" s="1"/>
  <c r="G25" i="40"/>
  <c r="G76" i="40" s="1"/>
  <c r="G68" i="40"/>
  <c r="H68" i="40" s="1"/>
  <c r="G17" i="39"/>
  <c r="H17" i="39" s="1"/>
  <c r="H59" i="39"/>
  <c r="G59" i="39"/>
  <c r="G37" i="38"/>
  <c r="H37" i="38" s="1"/>
  <c r="H51" i="38"/>
  <c r="G51" i="38"/>
  <c r="H35" i="37"/>
  <c r="H20" i="33"/>
  <c r="H21" i="41"/>
  <c r="G21" i="41"/>
  <c r="G71" i="41" s="1"/>
  <c r="G35" i="41"/>
  <c r="H35" i="41" s="1"/>
  <c r="H56" i="41"/>
  <c r="G56" i="41"/>
  <c r="E71" i="41"/>
  <c r="H18" i="39"/>
  <c r="G18" i="39"/>
  <c r="H43" i="39"/>
  <c r="G43" i="39"/>
  <c r="H25" i="38"/>
  <c r="G25" i="38"/>
  <c r="G62" i="38"/>
  <c r="H62" i="38" s="1"/>
  <c r="H36" i="37"/>
  <c r="H83" i="35"/>
  <c r="H81" i="34"/>
  <c r="G79" i="42"/>
  <c r="G81" i="42" s="1"/>
  <c r="H81" i="42" s="1"/>
  <c r="H13" i="41"/>
  <c r="H27" i="41"/>
  <c r="H45" i="41"/>
  <c r="H64" i="41"/>
  <c r="H36" i="40"/>
  <c r="G36" i="40"/>
  <c r="H45" i="40"/>
  <c r="H69" i="40"/>
  <c r="G45" i="39"/>
  <c r="H45" i="39" s="1"/>
  <c r="H61" i="39"/>
  <c r="E73" i="39"/>
  <c r="G26" i="38"/>
  <c r="H26" i="38" s="1"/>
  <c r="G64" i="38"/>
  <c r="H64" i="38" s="1"/>
  <c r="H46" i="37"/>
  <c r="G82" i="34"/>
  <c r="H82" i="34" s="1"/>
  <c r="G22" i="33"/>
  <c r="H22" i="33" s="1"/>
  <c r="H37" i="33"/>
  <c r="G37" i="33"/>
  <c r="H57" i="33"/>
  <c r="G57" i="33"/>
  <c r="H12" i="36"/>
  <c r="G12" i="36"/>
  <c r="H19" i="36"/>
  <c r="G19" i="36"/>
  <c r="G27" i="36"/>
  <c r="H27" i="36" s="1"/>
  <c r="G35" i="36"/>
  <c r="H35" i="36" s="1"/>
  <c r="H43" i="36"/>
  <c r="G43" i="36"/>
  <c r="H54" i="36"/>
  <c r="G54" i="36"/>
  <c r="H64" i="36"/>
  <c r="G64" i="36"/>
  <c r="H72" i="36"/>
  <c r="G72" i="36"/>
  <c r="E79" i="36"/>
  <c r="G16" i="35"/>
  <c r="H16" i="35" s="1"/>
  <c r="G24" i="35"/>
  <c r="H24" i="35" s="1"/>
  <c r="G30" i="35"/>
  <c r="H30" i="35" s="1"/>
  <c r="G39" i="35"/>
  <c r="H39" i="35" s="1"/>
  <c r="G48" i="35"/>
  <c r="H48" i="35" s="1"/>
  <c r="H59" i="35"/>
  <c r="G59" i="35"/>
  <c r="G68" i="35"/>
  <c r="H68" i="35" s="1"/>
  <c r="G75" i="35"/>
  <c r="H75" i="35" s="1"/>
  <c r="E84" i="35"/>
  <c r="E85" i="35" s="1"/>
  <c r="H67" i="33"/>
  <c r="G26" i="32"/>
  <c r="H26" i="32" s="1"/>
  <c r="G15" i="31"/>
  <c r="H15" i="31" s="1"/>
  <c r="H16" i="27"/>
  <c r="G16" i="27"/>
  <c r="G66" i="37"/>
  <c r="H66" i="37" s="1"/>
  <c r="H78" i="33"/>
  <c r="H27" i="32"/>
  <c r="G38" i="32"/>
  <c r="H38" i="32" s="1"/>
  <c r="G38" i="31"/>
  <c r="H38" i="31" s="1"/>
  <c r="H70" i="31"/>
  <c r="G12" i="28"/>
  <c r="G23" i="28"/>
  <c r="H23" i="28" s="1"/>
  <c r="H32" i="28"/>
  <c r="G32" i="28"/>
  <c r="H43" i="28"/>
  <c r="G43" i="28"/>
  <c r="H58" i="28"/>
  <c r="G58" i="28"/>
  <c r="H70" i="28"/>
  <c r="G70" i="28"/>
  <c r="E79" i="28"/>
  <c r="G16" i="33"/>
  <c r="H16" i="33" s="1"/>
  <c r="H23" i="33"/>
  <c r="G30" i="33"/>
  <c r="H30" i="33" s="1"/>
  <c r="H49" i="33"/>
  <c r="G49" i="33"/>
  <c r="H68" i="33"/>
  <c r="G68" i="33"/>
  <c r="H18" i="32"/>
  <c r="E84" i="32"/>
  <c r="H39" i="31"/>
  <c r="H13" i="29"/>
  <c r="G13" i="29"/>
  <c r="H24" i="29"/>
  <c r="G24" i="29"/>
  <c r="H34" i="29"/>
  <c r="G34" i="29"/>
  <c r="H45" i="29"/>
  <c r="G45" i="29"/>
  <c r="G59" i="29"/>
  <c r="H59" i="29" s="1"/>
  <c r="G70" i="29"/>
  <c r="H70" i="29" s="1"/>
  <c r="H17" i="34"/>
  <c r="G25" i="34"/>
  <c r="H25" i="34" s="1"/>
  <c r="H40" i="34"/>
  <c r="G40" i="34"/>
  <c r="H61" i="34"/>
  <c r="G61" i="34"/>
  <c r="H69" i="33"/>
  <c r="G40" i="32"/>
  <c r="H40" i="32" s="1"/>
  <c r="G84" i="32"/>
  <c r="H31" i="27"/>
  <c r="G31" i="27"/>
  <c r="H61" i="27"/>
  <c r="G29" i="37"/>
  <c r="H29" i="37" s="1"/>
  <c r="G35" i="37"/>
  <c r="G40" i="37"/>
  <c r="H40" i="37" s="1"/>
  <c r="G46" i="37"/>
  <c r="G54" i="37"/>
  <c r="H54" i="37" s="1"/>
  <c r="H60" i="37"/>
  <c r="E74" i="37"/>
  <c r="G81" i="37"/>
  <c r="H81" i="37" s="1"/>
  <c r="G14" i="36"/>
  <c r="H14" i="36" s="1"/>
  <c r="G23" i="36"/>
  <c r="H23" i="36" s="1"/>
  <c r="H29" i="36"/>
  <c r="G29" i="36"/>
  <c r="G38" i="36"/>
  <c r="H38" i="36" s="1"/>
  <c r="G46" i="36"/>
  <c r="H46" i="36" s="1"/>
  <c r="G58" i="36"/>
  <c r="H58" i="36" s="1"/>
  <c r="G67" i="36"/>
  <c r="H67" i="36" s="1"/>
  <c r="G75" i="36"/>
  <c r="H75" i="36" s="1"/>
  <c r="H83" i="36"/>
  <c r="G83" i="36"/>
  <c r="G18" i="35"/>
  <c r="H18" i="35" s="1"/>
  <c r="G26" i="35"/>
  <c r="H26" i="35" s="1"/>
  <c r="G33" i="35"/>
  <c r="H33" i="35" s="1"/>
  <c r="G41" i="35"/>
  <c r="H41" i="35" s="1"/>
  <c r="G52" i="35"/>
  <c r="H52" i="35" s="1"/>
  <c r="H62" i="35"/>
  <c r="G62" i="35"/>
  <c r="G71" i="35"/>
  <c r="H71" i="35" s="1"/>
  <c r="G17" i="33"/>
  <c r="G24" i="33"/>
  <c r="H24" i="33" s="1"/>
  <c r="G32" i="33"/>
  <c r="H32" i="33" s="1"/>
  <c r="G39" i="33"/>
  <c r="H39" i="33" s="1"/>
  <c r="G51" i="33"/>
  <c r="G60" i="33"/>
  <c r="H60" i="33" s="1"/>
  <c r="G69" i="33"/>
  <c r="H41" i="32"/>
  <c r="G41" i="32"/>
  <c r="H27" i="31"/>
  <c r="E82" i="37"/>
  <c r="G70" i="33"/>
  <c r="H70" i="33" s="1"/>
  <c r="H43" i="32"/>
  <c r="G43" i="32"/>
  <c r="H18" i="33"/>
  <c r="G25" i="33"/>
  <c r="H25" i="33" s="1"/>
  <c r="H41" i="33"/>
  <c r="G41" i="33"/>
  <c r="G62" i="33"/>
  <c r="H62" i="33" s="1"/>
  <c r="E76" i="32"/>
  <c r="H12" i="32"/>
  <c r="G12" i="32"/>
  <c r="G58" i="32"/>
  <c r="H58" i="32" s="1"/>
  <c r="G82" i="32"/>
  <c r="H82" i="32" s="1"/>
  <c r="H30" i="31"/>
  <c r="G30" i="31"/>
  <c r="G61" i="31"/>
  <c r="H61" i="31" s="1"/>
  <c r="G16" i="30"/>
  <c r="H16" i="30" s="1"/>
  <c r="G25" i="30"/>
  <c r="H25" i="30" s="1"/>
  <c r="G36" i="30"/>
  <c r="H36" i="30" s="1"/>
  <c r="G49" i="30"/>
  <c r="H49" i="30" s="1"/>
  <c r="H62" i="30"/>
  <c r="G62" i="30"/>
  <c r="G72" i="30"/>
  <c r="H72" i="30" s="1"/>
  <c r="G16" i="37"/>
  <c r="H16" i="37" s="1"/>
  <c r="G21" i="37"/>
  <c r="H21" i="37" s="1"/>
  <c r="G26" i="37"/>
  <c r="H26" i="37" s="1"/>
  <c r="G30" i="37"/>
  <c r="G74" i="37" s="1"/>
  <c r="G36" i="37"/>
  <c r="G41" i="37"/>
  <c r="H41" i="37" s="1"/>
  <c r="G48" i="37"/>
  <c r="H48" i="37" s="1"/>
  <c r="G55" i="37"/>
  <c r="H55" i="37" s="1"/>
  <c r="H81" i="35"/>
  <c r="G81" i="35"/>
  <c r="G19" i="34"/>
  <c r="H19" i="34" s="1"/>
  <c r="H27" i="34"/>
  <c r="G35" i="34"/>
  <c r="H35" i="34" s="1"/>
  <c r="H54" i="34"/>
  <c r="G54" i="34"/>
  <c r="H72" i="34"/>
  <c r="G72" i="34"/>
  <c r="E71" i="33"/>
  <c r="H22" i="32"/>
  <c r="G22" i="32"/>
  <c r="G45" i="32"/>
  <c r="H45" i="32" s="1"/>
  <c r="G32" i="31"/>
  <c r="H32" i="31" s="1"/>
  <c r="G47" i="31"/>
  <c r="H47" i="31" s="1"/>
  <c r="H77" i="30"/>
  <c r="G77" i="30"/>
  <c r="E81" i="30"/>
  <c r="G17" i="36"/>
  <c r="H17" i="36" s="1"/>
  <c r="H25" i="36"/>
  <c r="G25" i="36"/>
  <c r="H32" i="36"/>
  <c r="G32" i="36"/>
  <c r="H41" i="36"/>
  <c r="G41" i="36"/>
  <c r="H50" i="36"/>
  <c r="G50" i="36"/>
  <c r="G61" i="36"/>
  <c r="H61" i="36" s="1"/>
  <c r="G70" i="36"/>
  <c r="H70" i="36" s="1"/>
  <c r="H77" i="36"/>
  <c r="G77" i="36"/>
  <c r="H85" i="36"/>
  <c r="G85" i="36"/>
  <c r="H13" i="35"/>
  <c r="G13" i="35"/>
  <c r="G76" i="35" s="1"/>
  <c r="H21" i="35"/>
  <c r="G21" i="35"/>
  <c r="G28" i="35"/>
  <c r="H28" i="35" s="1"/>
  <c r="G36" i="35"/>
  <c r="H36" i="35" s="1"/>
  <c r="H44" i="35"/>
  <c r="G44" i="35"/>
  <c r="H56" i="35"/>
  <c r="G56" i="35"/>
  <c r="H65" i="35"/>
  <c r="G65" i="35"/>
  <c r="H73" i="35"/>
  <c r="G12" i="33"/>
  <c r="G20" i="33"/>
  <c r="G26" i="33"/>
  <c r="H26" i="33" s="1"/>
  <c r="G34" i="33"/>
  <c r="H34" i="33" s="1"/>
  <c r="G43" i="33"/>
  <c r="H43" i="33" s="1"/>
  <c r="G54" i="33"/>
  <c r="H54" i="33" s="1"/>
  <c r="G63" i="33"/>
  <c r="H63" i="33" s="1"/>
  <c r="H75" i="33"/>
  <c r="E79" i="33"/>
  <c r="G13" i="32"/>
  <c r="H13" i="32" s="1"/>
  <c r="H34" i="32"/>
  <c r="H61" i="32"/>
  <c r="G61" i="32"/>
  <c r="G49" i="31"/>
  <c r="H49" i="31" s="1"/>
  <c r="G64" i="31"/>
  <c r="H64" i="31" s="1"/>
  <c r="E81" i="39"/>
  <c r="H63" i="37"/>
  <c r="G78" i="37"/>
  <c r="G82" i="35"/>
  <c r="G84" i="35" s="1"/>
  <c r="G13" i="34"/>
  <c r="H13" i="34" s="1"/>
  <c r="G21" i="34"/>
  <c r="G28" i="34"/>
  <c r="H28" i="34" s="1"/>
  <c r="G36" i="34"/>
  <c r="H36" i="34" s="1"/>
  <c r="G44" i="34"/>
  <c r="H44" i="34" s="1"/>
  <c r="G56" i="34"/>
  <c r="G65" i="34"/>
  <c r="H65" i="34" s="1"/>
  <c r="G73" i="34"/>
  <c r="H73" i="34" s="1"/>
  <c r="G81" i="34"/>
  <c r="H12" i="33"/>
  <c r="G79" i="33"/>
  <c r="H24" i="32"/>
  <c r="G24" i="32"/>
  <c r="H62" i="32"/>
  <c r="G62" i="32"/>
  <c r="G12" i="31"/>
  <c r="E73" i="31"/>
  <c r="H79" i="31"/>
  <c r="G79" i="31"/>
  <c r="E81" i="31"/>
  <c r="G71" i="37"/>
  <c r="H71" i="37" s="1"/>
  <c r="H21" i="33"/>
  <c r="G21" i="33"/>
  <c r="G36" i="33"/>
  <c r="H36" i="33" s="1"/>
  <c r="H45" i="33"/>
  <c r="H56" i="33"/>
  <c r="G56" i="33"/>
  <c r="H64" i="33"/>
  <c r="H25" i="32"/>
  <c r="H64" i="32"/>
  <c r="G64" i="32"/>
  <c r="H23" i="31"/>
  <c r="H76" i="33"/>
  <c r="G76" i="33"/>
  <c r="G20" i="32"/>
  <c r="H20" i="32" s="1"/>
  <c r="G35" i="32"/>
  <c r="H35" i="32" s="1"/>
  <c r="G55" i="32"/>
  <c r="H55" i="32" s="1"/>
  <c r="G72" i="32"/>
  <c r="H72" i="32" s="1"/>
  <c r="H80" i="32"/>
  <c r="H21" i="31"/>
  <c r="G21" i="31"/>
  <c r="G51" i="31"/>
  <c r="H51" i="31" s="1"/>
  <c r="G15" i="29"/>
  <c r="H15" i="29" s="1"/>
  <c r="G25" i="29"/>
  <c r="H25" i="29" s="1"/>
  <c r="G35" i="29"/>
  <c r="H35" i="29" s="1"/>
  <c r="G47" i="29"/>
  <c r="H47" i="29" s="1"/>
  <c r="H61" i="29"/>
  <c r="G61" i="29"/>
  <c r="G71" i="29"/>
  <c r="H71" i="29" s="1"/>
  <c r="H24" i="28"/>
  <c r="H34" i="28"/>
  <c r="H44" i="28"/>
  <c r="E87" i="28"/>
  <c r="H17" i="27"/>
  <c r="H41" i="27"/>
  <c r="G41" i="27"/>
  <c r="H77" i="33"/>
  <c r="H21" i="32"/>
  <c r="H36" i="32"/>
  <c r="H56" i="32"/>
  <c r="H73" i="32"/>
  <c r="H81" i="32"/>
  <c r="H22" i="31"/>
  <c r="G22" i="31"/>
  <c r="G29" i="31"/>
  <c r="H29" i="31" s="1"/>
  <c r="H62" i="31"/>
  <c r="G62" i="31"/>
  <c r="H71" i="31"/>
  <c r="H42" i="27"/>
  <c r="G73" i="27"/>
  <c r="H73" i="27" s="1"/>
  <c r="G72" i="31"/>
  <c r="H72" i="31" s="1"/>
  <c r="G18" i="30"/>
  <c r="H18" i="30" s="1"/>
  <c r="H27" i="30"/>
  <c r="G27" i="30"/>
  <c r="G38" i="30"/>
  <c r="H38" i="30" s="1"/>
  <c r="G53" i="30"/>
  <c r="H53" i="30" s="1"/>
  <c r="G65" i="30"/>
  <c r="H65" i="30" s="1"/>
  <c r="G78" i="30"/>
  <c r="H78" i="30" s="1"/>
  <c r="G62" i="27"/>
  <c r="H62" i="27" s="1"/>
  <c r="G15" i="32"/>
  <c r="H15" i="32" s="1"/>
  <c r="H29" i="32"/>
  <c r="G29" i="32"/>
  <c r="H47" i="32"/>
  <c r="G47" i="32"/>
  <c r="H67" i="32"/>
  <c r="G67" i="32"/>
  <c r="H83" i="32"/>
  <c r="G83" i="32"/>
  <c r="G41" i="31"/>
  <c r="H41" i="31" s="1"/>
  <c r="G65" i="31"/>
  <c r="H65" i="31" s="1"/>
  <c r="H20" i="30"/>
  <c r="G20" i="30"/>
  <c r="H29" i="30"/>
  <c r="G29" i="30"/>
  <c r="H39" i="30"/>
  <c r="G39" i="30"/>
  <c r="H54" i="30"/>
  <c r="G54" i="30"/>
  <c r="G66" i="30"/>
  <c r="H66" i="30" s="1"/>
  <c r="G17" i="29"/>
  <c r="H17" i="29" s="1"/>
  <c r="H27" i="29"/>
  <c r="G27" i="29"/>
  <c r="H38" i="29"/>
  <c r="G38" i="29"/>
  <c r="H51" i="29"/>
  <c r="G51" i="29"/>
  <c r="H64" i="29"/>
  <c r="H62" i="28"/>
  <c r="H74" i="28"/>
  <c r="G85" i="28"/>
  <c r="H85" i="28" s="1"/>
  <c r="G22" i="27"/>
  <c r="H22" i="27" s="1"/>
  <c r="E84" i="34"/>
  <c r="H68" i="32"/>
  <c r="H16" i="31"/>
  <c r="G16" i="31"/>
  <c r="H24" i="31"/>
  <c r="G33" i="31"/>
  <c r="H33" i="31" s="1"/>
  <c r="H43" i="31"/>
  <c r="G43" i="31"/>
  <c r="G54" i="31"/>
  <c r="H54" i="31" s="1"/>
  <c r="H21" i="30"/>
  <c r="G21" i="30"/>
  <c r="G30" i="30"/>
  <c r="H30" i="30" s="1"/>
  <c r="G41" i="30"/>
  <c r="H41" i="30" s="1"/>
  <c r="G56" i="30"/>
  <c r="H56" i="30" s="1"/>
  <c r="G68" i="30"/>
  <c r="H68" i="30" s="1"/>
  <c r="G18" i="29"/>
  <c r="H18" i="29" s="1"/>
  <c r="H28" i="29"/>
  <c r="G28" i="29"/>
  <c r="G39" i="29"/>
  <c r="H39" i="29" s="1"/>
  <c r="G53" i="29"/>
  <c r="H53" i="29" s="1"/>
  <c r="G65" i="29"/>
  <c r="H65" i="29" s="1"/>
  <c r="H17" i="28"/>
  <c r="G17" i="28"/>
  <c r="H27" i="28"/>
  <c r="G27" i="28"/>
  <c r="G38" i="28"/>
  <c r="H38" i="28" s="1"/>
  <c r="G50" i="28"/>
  <c r="H50" i="28" s="1"/>
  <c r="H64" i="28"/>
  <c r="G64" i="28"/>
  <c r="H75" i="28"/>
  <c r="G75" i="28"/>
  <c r="H86" i="28"/>
  <c r="H48" i="27"/>
  <c r="G48" i="27"/>
  <c r="G73" i="35"/>
  <c r="G83" i="35"/>
  <c r="G12" i="34"/>
  <c r="H12" i="34" s="1"/>
  <c r="G17" i="34"/>
  <c r="G23" i="34"/>
  <c r="H23" i="34" s="1"/>
  <c r="G27" i="34"/>
  <c r="G32" i="34"/>
  <c r="H32" i="34" s="1"/>
  <c r="G37" i="34"/>
  <c r="H37" i="34" s="1"/>
  <c r="G42" i="34"/>
  <c r="H42" i="34" s="1"/>
  <c r="G50" i="34"/>
  <c r="H50" i="34" s="1"/>
  <c r="G57" i="34"/>
  <c r="G64" i="34"/>
  <c r="H64" i="34" s="1"/>
  <c r="G69" i="34"/>
  <c r="H69" i="34" s="1"/>
  <c r="G74" i="34"/>
  <c r="H74" i="34" s="1"/>
  <c r="G80" i="34"/>
  <c r="G13" i="33"/>
  <c r="H13" i="33" s="1"/>
  <c r="G18" i="33"/>
  <c r="G23" i="33"/>
  <c r="G27" i="33"/>
  <c r="H27" i="33" s="1"/>
  <c r="G33" i="33"/>
  <c r="H33" i="33" s="1"/>
  <c r="G38" i="33"/>
  <c r="H38" i="33" s="1"/>
  <c r="G45" i="33"/>
  <c r="G52" i="33"/>
  <c r="H52" i="33" s="1"/>
  <c r="G59" i="33"/>
  <c r="H59" i="33" s="1"/>
  <c r="G64" i="33"/>
  <c r="G16" i="32"/>
  <c r="H16" i="32" s="1"/>
  <c r="H23" i="32"/>
  <c r="G30" i="32"/>
  <c r="H30" i="32" s="1"/>
  <c r="H39" i="32"/>
  <c r="G49" i="32"/>
  <c r="H49" i="32" s="1"/>
  <c r="H59" i="32"/>
  <c r="G68" i="32"/>
  <c r="H75" i="32"/>
  <c r="G17" i="31"/>
  <c r="H17" i="31" s="1"/>
  <c r="G24" i="31"/>
  <c r="G56" i="31"/>
  <c r="H56" i="31" s="1"/>
  <c r="E73" i="30"/>
  <c r="H20" i="29"/>
  <c r="G20" i="29"/>
  <c r="H29" i="29"/>
  <c r="G29" i="29"/>
  <c r="H40" i="29"/>
  <c r="G40" i="29"/>
  <c r="H54" i="29"/>
  <c r="G54" i="29"/>
  <c r="G66" i="29"/>
  <c r="H66" i="29" s="1"/>
  <c r="H18" i="28"/>
  <c r="H28" i="28"/>
  <c r="H40" i="28"/>
  <c r="H65" i="28"/>
  <c r="H35" i="27"/>
  <c r="H80" i="27"/>
  <c r="G23" i="32"/>
  <c r="G39" i="32"/>
  <c r="G59" i="32"/>
  <c r="G75" i="32"/>
  <c r="G25" i="31"/>
  <c r="H25" i="31" s="1"/>
  <c r="H34" i="31"/>
  <c r="H58" i="31"/>
  <c r="G58" i="31"/>
  <c r="G66" i="31"/>
  <c r="H66" i="31" s="1"/>
  <c r="H80" i="30"/>
  <c r="G80" i="30"/>
  <c r="E76" i="27"/>
  <c r="G36" i="27"/>
  <c r="H36" i="27" s="1"/>
  <c r="H67" i="27"/>
  <c r="H26" i="31"/>
  <c r="G26" i="31"/>
  <c r="H68" i="31"/>
  <c r="G68" i="31"/>
  <c r="H77" i="31"/>
  <c r="H68" i="27"/>
  <c r="G68" i="27"/>
  <c r="G69" i="31"/>
  <c r="H69" i="31" s="1"/>
  <c r="H13" i="30"/>
  <c r="G13" i="30"/>
  <c r="G73" i="30" s="1"/>
  <c r="H23" i="30"/>
  <c r="G23" i="30"/>
  <c r="H33" i="30"/>
  <c r="G33" i="30"/>
  <c r="H45" i="30"/>
  <c r="G45" i="30"/>
  <c r="G59" i="30"/>
  <c r="H59" i="30" s="1"/>
  <c r="G70" i="30"/>
  <c r="H70" i="30" s="1"/>
  <c r="H79" i="29"/>
  <c r="G26" i="27"/>
  <c r="H26" i="27" s="1"/>
  <c r="H54" i="27"/>
  <c r="H69" i="27"/>
  <c r="H53" i="32"/>
  <c r="H71" i="32"/>
  <c r="H20" i="31"/>
  <c r="G37" i="31"/>
  <c r="H37" i="31" s="1"/>
  <c r="G78" i="31"/>
  <c r="H78" i="31" s="1"/>
  <c r="G15" i="30"/>
  <c r="H15" i="30" s="1"/>
  <c r="G24" i="30"/>
  <c r="H24" i="30" s="1"/>
  <c r="G34" i="30"/>
  <c r="H34" i="30" s="1"/>
  <c r="H47" i="30"/>
  <c r="G47" i="30"/>
  <c r="G61" i="30"/>
  <c r="H61" i="30" s="1"/>
  <c r="G71" i="30"/>
  <c r="H71" i="30" s="1"/>
  <c r="G12" i="29"/>
  <c r="H12" i="29" s="1"/>
  <c r="E73" i="29"/>
  <c r="H23" i="29"/>
  <c r="G23" i="29"/>
  <c r="H32" i="29"/>
  <c r="G32" i="29"/>
  <c r="G43" i="29"/>
  <c r="H43" i="29" s="1"/>
  <c r="G58" i="29"/>
  <c r="H58" i="29" s="1"/>
  <c r="H69" i="29"/>
  <c r="G80" i="29"/>
  <c r="H80" i="29" s="1"/>
  <c r="H31" i="28"/>
  <c r="H56" i="28"/>
  <c r="H68" i="28"/>
  <c r="G56" i="27"/>
  <c r="H56" i="27" s="1"/>
  <c r="G83" i="27"/>
  <c r="H83" i="27" s="1"/>
  <c r="E81" i="29"/>
  <c r="E84" i="27"/>
  <c r="G77" i="29"/>
  <c r="H77" i="29" s="1"/>
  <c r="G13" i="28"/>
  <c r="H13" i="28" s="1"/>
  <c r="G18" i="28"/>
  <c r="G24" i="28"/>
  <c r="G28" i="28"/>
  <c r="G34" i="28"/>
  <c r="G40" i="28"/>
  <c r="G44" i="28"/>
  <c r="G52" i="28"/>
  <c r="H52" i="28" s="1"/>
  <c r="G59" i="28"/>
  <c r="H59" i="28" s="1"/>
  <c r="G65" i="28"/>
  <c r="G71" i="28"/>
  <c r="H71" i="28" s="1"/>
  <c r="G76" i="28"/>
  <c r="H76" i="28" s="1"/>
  <c r="G86" i="28"/>
  <c r="G12" i="27"/>
  <c r="H12" i="27" s="1"/>
  <c r="G17" i="27"/>
  <c r="G23" i="27"/>
  <c r="H23" i="27" s="1"/>
  <c r="G27" i="27"/>
  <c r="H27" i="27" s="1"/>
  <c r="G32" i="27"/>
  <c r="H32" i="27" s="1"/>
  <c r="G38" i="27"/>
  <c r="H38" i="27" s="1"/>
  <c r="G42" i="27"/>
  <c r="G50" i="27"/>
  <c r="H50" i="27" s="1"/>
  <c r="G57" i="27"/>
  <c r="H57" i="27" s="1"/>
  <c r="G64" i="27"/>
  <c r="H64" i="27" s="1"/>
  <c r="G69" i="27"/>
  <c r="G74" i="27"/>
  <c r="H74" i="27" s="1"/>
  <c r="G80" i="27"/>
  <c r="G64" i="29"/>
  <c r="G69" i="29"/>
  <c r="G79" i="29"/>
  <c r="G16" i="28"/>
  <c r="H16" i="28" s="1"/>
  <c r="G22" i="28"/>
  <c r="H22" i="28" s="1"/>
  <c r="G26" i="28"/>
  <c r="H26" i="28" s="1"/>
  <c r="G31" i="28"/>
  <c r="G37" i="28"/>
  <c r="H37" i="28" s="1"/>
  <c r="G42" i="28"/>
  <c r="H42" i="28" s="1"/>
  <c r="G48" i="28"/>
  <c r="H48" i="28" s="1"/>
  <c r="G56" i="28"/>
  <c r="G62" i="28"/>
  <c r="G68" i="28"/>
  <c r="G74" i="28"/>
  <c r="G78" i="28"/>
  <c r="H78" i="28" s="1"/>
  <c r="G84" i="28"/>
  <c r="H84" i="28" s="1"/>
  <c r="G15" i="27"/>
  <c r="H15" i="27" s="1"/>
  <c r="G20" i="27"/>
  <c r="H20" i="27" s="1"/>
  <c r="G25" i="27"/>
  <c r="H25" i="27" s="1"/>
  <c r="G29" i="27"/>
  <c r="H29" i="27" s="1"/>
  <c r="G35" i="27"/>
  <c r="G40" i="27"/>
  <c r="H40" i="27" s="1"/>
  <c r="G46" i="27"/>
  <c r="H46" i="27" s="1"/>
  <c r="G54" i="27"/>
  <c r="G61" i="27"/>
  <c r="G67" i="27"/>
  <c r="G72" i="27"/>
  <c r="H72" i="27" s="1"/>
  <c r="G82" i="27"/>
  <c r="H82" i="27" s="1"/>
  <c r="G23" i="94"/>
  <c r="H23" i="94"/>
  <c r="H14" i="95"/>
  <c r="G25" i="94"/>
  <c r="H25" i="94" s="1"/>
  <c r="H52" i="97"/>
  <c r="H54" i="94"/>
  <c r="G54" i="94"/>
  <c r="H48" i="96"/>
  <c r="G14" i="94"/>
  <c r="H14" i="94" s="1"/>
  <c r="G69" i="94"/>
  <c r="H69" i="94" s="1"/>
  <c r="G82" i="94"/>
  <c r="H82" i="94" s="1"/>
  <c r="G18" i="95"/>
  <c r="H18" i="95" s="1"/>
  <c r="H24" i="96"/>
  <c r="H14" i="97"/>
  <c r="H39" i="97"/>
  <c r="H16" i="94"/>
  <c r="G27" i="94"/>
  <c r="H27" i="94" s="1"/>
  <c r="G40" i="94"/>
  <c r="H40" i="94" s="1"/>
  <c r="G56" i="94"/>
  <c r="H56" i="94" s="1"/>
  <c r="H71" i="94"/>
  <c r="H83" i="94"/>
  <c r="H19" i="95"/>
  <c r="G61" i="95"/>
  <c r="H61" i="95" s="1"/>
  <c r="G24" i="96"/>
  <c r="H37" i="96"/>
  <c r="H52" i="96"/>
  <c r="G14" i="97"/>
  <c r="H40" i="97"/>
  <c r="H25" i="97"/>
  <c r="G31" i="98"/>
  <c r="H31" i="98" s="1"/>
  <c r="G38" i="94"/>
  <c r="H38" i="94" s="1"/>
  <c r="H71" i="97"/>
  <c r="G71" i="97"/>
  <c r="H62" i="95"/>
  <c r="H68" i="96"/>
  <c r="H56" i="98"/>
  <c r="G56" i="98"/>
  <c r="G14" i="95"/>
  <c r="G50" i="98"/>
  <c r="H50" i="98" s="1"/>
  <c r="H65" i="96"/>
  <c r="G41" i="94"/>
  <c r="H41" i="94" s="1"/>
  <c r="H64" i="95"/>
  <c r="H33" i="96"/>
  <c r="H15" i="98"/>
  <c r="G15" i="98"/>
  <c r="H26" i="94"/>
  <c r="H29" i="95"/>
  <c r="G72" i="94"/>
  <c r="H72" i="94" s="1"/>
  <c r="G21" i="98"/>
  <c r="H21" i="98" s="1"/>
  <c r="H70" i="96"/>
  <c r="G42" i="94"/>
  <c r="H42" i="94" s="1"/>
  <c r="G61" i="94"/>
  <c r="H61" i="94" s="1"/>
  <c r="G40" i="96"/>
  <c r="H40" i="96" s="1"/>
  <c r="H56" i="96"/>
  <c r="H62" i="97"/>
  <c r="H39" i="98"/>
  <c r="G35" i="94"/>
  <c r="H35" i="94" s="1"/>
  <c r="G67" i="94"/>
  <c r="H67" i="94" s="1"/>
  <c r="G12" i="94"/>
  <c r="H12" i="94"/>
  <c r="G36" i="94"/>
  <c r="H36" i="94" s="1"/>
  <c r="H72" i="95"/>
  <c r="H17" i="98"/>
  <c r="G57" i="94"/>
  <c r="H57" i="94" s="1"/>
  <c r="H16" i="97"/>
  <c r="H36" i="98"/>
  <c r="G36" i="98"/>
  <c r="G29" i="94"/>
  <c r="H29" i="94" s="1"/>
  <c r="G60" i="97"/>
  <c r="H60" i="97" s="1"/>
  <c r="G19" i="94"/>
  <c r="H19" i="94" s="1"/>
  <c r="G30" i="94"/>
  <c r="H30" i="94" s="1"/>
  <c r="H44" i="94"/>
  <c r="H62" i="94"/>
  <c r="G74" i="94"/>
  <c r="H74" i="94" s="1"/>
  <c r="G24" i="95"/>
  <c r="H24" i="95" s="1"/>
  <c r="G35" i="95"/>
  <c r="H35" i="95" s="1"/>
  <c r="H67" i="95"/>
  <c r="H28" i="96"/>
  <c r="H41" i="96"/>
  <c r="H58" i="96"/>
  <c r="G71" i="96"/>
  <c r="H71" i="96" s="1"/>
  <c r="H19" i="97"/>
  <c r="H41" i="98"/>
  <c r="H59" i="98"/>
  <c r="H50" i="94"/>
  <c r="G50" i="94"/>
  <c r="H40" i="95"/>
  <c r="G25" i="97"/>
  <c r="H51" i="98"/>
  <c r="H28" i="94"/>
  <c r="H46" i="95"/>
  <c r="H73" i="94"/>
  <c r="E76" i="95"/>
  <c r="G13" i="96"/>
  <c r="H13" i="96" s="1"/>
  <c r="H26" i="96"/>
  <c r="H17" i="97"/>
  <c r="H21" i="94"/>
  <c r="G32" i="94"/>
  <c r="H32" i="94" s="1"/>
  <c r="G46" i="94"/>
  <c r="H46" i="94" s="1"/>
  <c r="H52" i="95"/>
  <c r="H42" i="96"/>
  <c r="H59" i="96"/>
  <c r="H86" i="96"/>
  <c r="H46" i="97"/>
  <c r="G81" i="97"/>
  <c r="H81" i="97" s="1"/>
  <c r="G25" i="98"/>
  <c r="H25" i="98" s="1"/>
  <c r="G43" i="98"/>
  <c r="H43" i="98" s="1"/>
  <c r="E60" i="98"/>
  <c r="H27" i="95"/>
  <c r="H68" i="94"/>
  <c r="H64" i="96"/>
  <c r="H23" i="96"/>
  <c r="H54" i="97"/>
  <c r="G54" i="97"/>
  <c r="G17" i="94"/>
  <c r="H17" i="94" s="1"/>
  <c r="H29" i="97"/>
  <c r="G21" i="94"/>
  <c r="H33" i="94"/>
  <c r="H48" i="94"/>
  <c r="G64" i="94"/>
  <c r="H64" i="94" s="1"/>
  <c r="E76" i="94"/>
  <c r="G13" i="95"/>
  <c r="H13" i="95" s="1"/>
  <c r="G25" i="95"/>
  <c r="H25" i="95" s="1"/>
  <c r="H54" i="95"/>
  <c r="H68" i="95"/>
  <c r="H82" i="95"/>
  <c r="H18" i="96"/>
  <c r="H29" i="96"/>
  <c r="G59" i="96"/>
  <c r="G86" i="96"/>
  <c r="G46" i="97"/>
  <c r="G66" i="97"/>
  <c r="H66" i="97" s="1"/>
  <c r="H44" i="96"/>
  <c r="H23" i="97"/>
  <c r="H35" i="97"/>
  <c r="H48" i="97"/>
  <c r="H28" i="98"/>
  <c r="H76" i="96"/>
  <c r="H24" i="97"/>
  <c r="H50" i="97"/>
  <c r="H66" i="98"/>
  <c r="G66" i="98"/>
  <c r="E84" i="94"/>
  <c r="E87" i="96"/>
  <c r="E82" i="97"/>
  <c r="E67" i="98"/>
  <c r="G16" i="95"/>
  <c r="H16" i="95" s="1"/>
  <c r="G21" i="95"/>
  <c r="H21" i="95" s="1"/>
  <c r="G26" i="95"/>
  <c r="H26" i="95" s="1"/>
  <c r="G30" i="95"/>
  <c r="H30" i="95" s="1"/>
  <c r="G36" i="95"/>
  <c r="H36" i="95" s="1"/>
  <c r="G41" i="95"/>
  <c r="H41" i="95" s="1"/>
  <c r="G48" i="95"/>
  <c r="H48" i="95" s="1"/>
  <c r="G56" i="95"/>
  <c r="H56" i="95" s="1"/>
  <c r="G62" i="95"/>
  <c r="G68" i="95"/>
  <c r="G73" i="95"/>
  <c r="H73" i="95" s="1"/>
  <c r="G83" i="95"/>
  <c r="H83" i="95" s="1"/>
  <c r="G14" i="96"/>
  <c r="H14" i="96" s="1"/>
  <c r="G19" i="96"/>
  <c r="H19" i="96" s="1"/>
  <c r="G25" i="96"/>
  <c r="H25" i="96" s="1"/>
  <c r="G29" i="96"/>
  <c r="G35" i="96"/>
  <c r="H35" i="96" s="1"/>
  <c r="G41" i="96"/>
  <c r="G46" i="96"/>
  <c r="H46" i="96" s="1"/>
  <c r="G54" i="96"/>
  <c r="H54" i="96" s="1"/>
  <c r="G61" i="96"/>
  <c r="H61" i="96" s="1"/>
  <c r="G67" i="96"/>
  <c r="H67" i="96" s="1"/>
  <c r="G72" i="96"/>
  <c r="H72" i="96" s="1"/>
  <c r="G77" i="96"/>
  <c r="H77" i="96" s="1"/>
  <c r="G83" i="96"/>
  <c r="G16" i="97"/>
  <c r="G21" i="97"/>
  <c r="H21" i="97" s="1"/>
  <c r="G26" i="97"/>
  <c r="H26" i="97" s="1"/>
  <c r="G30" i="97"/>
  <c r="H30" i="97" s="1"/>
  <c r="G36" i="97"/>
  <c r="H36" i="97" s="1"/>
  <c r="G41" i="97"/>
  <c r="H41" i="97" s="1"/>
  <c r="G48" i="97"/>
  <c r="G55" i="97"/>
  <c r="H55" i="97" s="1"/>
  <c r="G62" i="97"/>
  <c r="G67" i="97"/>
  <c r="H67" i="97" s="1"/>
  <c r="G72" i="97"/>
  <c r="H72" i="97" s="1"/>
  <c r="G78" i="97"/>
  <c r="H78" i="97" s="1"/>
  <c r="G17" i="98"/>
  <c r="G22" i="98"/>
  <c r="H22" i="98" s="1"/>
  <c r="G26" i="98"/>
  <c r="H26" i="98" s="1"/>
  <c r="G32" i="98"/>
  <c r="H32" i="98" s="1"/>
  <c r="G37" i="98"/>
  <c r="H37" i="98" s="1"/>
  <c r="G45" i="98"/>
  <c r="H45" i="98" s="1"/>
  <c r="G51" i="98"/>
  <c r="G57" i="98"/>
  <c r="H57" i="98" s="1"/>
  <c r="H80" i="94"/>
  <c r="E84" i="95"/>
  <c r="G13" i="94"/>
  <c r="H13" i="94" s="1"/>
  <c r="G18" i="94"/>
  <c r="H18" i="94" s="1"/>
  <c r="G24" i="94"/>
  <c r="H24" i="94" s="1"/>
  <c r="G28" i="94"/>
  <c r="G33" i="94"/>
  <c r="G39" i="94"/>
  <c r="H39" i="94" s="1"/>
  <c r="G44" i="94"/>
  <c r="G52" i="94"/>
  <c r="H52" i="94" s="1"/>
  <c r="G59" i="94"/>
  <c r="H59" i="94" s="1"/>
  <c r="G65" i="94"/>
  <c r="H65" i="94" s="1"/>
  <c r="G71" i="94"/>
  <c r="G75" i="94"/>
  <c r="H75" i="94" s="1"/>
  <c r="G81" i="94"/>
  <c r="H81" i="94" s="1"/>
  <c r="G12" i="95"/>
  <c r="H12" i="95" s="1"/>
  <c r="G17" i="95"/>
  <c r="H17" i="95" s="1"/>
  <c r="G23" i="95"/>
  <c r="H23" i="95" s="1"/>
  <c r="G27" i="95"/>
  <c r="G32" i="95"/>
  <c r="H32" i="95" s="1"/>
  <c r="G38" i="95"/>
  <c r="H38" i="95" s="1"/>
  <c r="G42" i="95"/>
  <c r="H42" i="95" s="1"/>
  <c r="G50" i="95"/>
  <c r="H50" i="95" s="1"/>
  <c r="G57" i="95"/>
  <c r="H57" i="95" s="1"/>
  <c r="G64" i="95"/>
  <c r="G69" i="95"/>
  <c r="H69" i="95" s="1"/>
  <c r="G74" i="95"/>
  <c r="H74" i="95" s="1"/>
  <c r="G80" i="95"/>
  <c r="G84" i="95" s="1"/>
  <c r="G16" i="96"/>
  <c r="H16" i="96" s="1"/>
  <c r="G21" i="96"/>
  <c r="H21" i="96" s="1"/>
  <c r="G26" i="96"/>
  <c r="G30" i="96"/>
  <c r="H30" i="96" s="1"/>
  <c r="G37" i="96"/>
  <c r="G42" i="96"/>
  <c r="G48" i="96"/>
  <c r="G56" i="96"/>
  <c r="G62" i="96"/>
  <c r="H62" i="96" s="1"/>
  <c r="G68" i="96"/>
  <c r="G74" i="96"/>
  <c r="H74" i="96" s="1"/>
  <c r="G78" i="96"/>
  <c r="H78" i="96" s="1"/>
  <c r="G84" i="96"/>
  <c r="H84" i="96" s="1"/>
  <c r="G12" i="97"/>
  <c r="H12" i="97" s="1"/>
  <c r="G17" i="97"/>
  <c r="G23" i="97"/>
  <c r="G27" i="97"/>
  <c r="H27" i="97" s="1"/>
  <c r="G32" i="97"/>
  <c r="H32" i="97" s="1"/>
  <c r="G38" i="97"/>
  <c r="H38" i="97" s="1"/>
  <c r="G42" i="97"/>
  <c r="H42" i="97" s="1"/>
  <c r="G50" i="97"/>
  <c r="G57" i="97"/>
  <c r="H57" i="97" s="1"/>
  <c r="G63" i="97"/>
  <c r="H63" i="97" s="1"/>
  <c r="G69" i="97"/>
  <c r="H69" i="97" s="1"/>
  <c r="G73" i="97"/>
  <c r="H73" i="97" s="1"/>
  <c r="G79" i="97"/>
  <c r="H79" i="97" s="1"/>
  <c r="G12" i="98"/>
  <c r="G19" i="98"/>
  <c r="H19" i="98" s="1"/>
  <c r="G23" i="98"/>
  <c r="H23" i="98" s="1"/>
  <c r="G28" i="98"/>
  <c r="G33" i="98"/>
  <c r="H33" i="98" s="1"/>
  <c r="G39" i="98"/>
  <c r="G46" i="98"/>
  <c r="H46" i="98" s="1"/>
  <c r="G53" i="98"/>
  <c r="H53" i="98" s="1"/>
  <c r="G58" i="98"/>
  <c r="H58" i="98" s="1"/>
  <c r="G64" i="98"/>
  <c r="G67" i="98" s="1"/>
  <c r="E79" i="96"/>
  <c r="E74" i="97"/>
  <c r="G28" i="95"/>
  <c r="H28" i="95" s="1"/>
  <c r="G33" i="95"/>
  <c r="H33" i="95" s="1"/>
  <c r="G39" i="95"/>
  <c r="H39" i="95" s="1"/>
  <c r="G44" i="95"/>
  <c r="H44" i="95" s="1"/>
  <c r="G52" i="95"/>
  <c r="G59" i="95"/>
  <c r="H59" i="95" s="1"/>
  <c r="G65" i="95"/>
  <c r="H65" i="95" s="1"/>
  <c r="G71" i="95"/>
  <c r="H71" i="95" s="1"/>
  <c r="G81" i="95"/>
  <c r="H81" i="95" s="1"/>
  <c r="G12" i="96"/>
  <c r="H12" i="96" s="1"/>
  <c r="G17" i="96"/>
  <c r="H17" i="96" s="1"/>
  <c r="G23" i="96"/>
  <c r="G27" i="96"/>
  <c r="H27" i="96" s="1"/>
  <c r="G32" i="96"/>
  <c r="H32" i="96" s="1"/>
  <c r="G38" i="96"/>
  <c r="H38" i="96" s="1"/>
  <c r="G43" i="96"/>
  <c r="H43" i="96" s="1"/>
  <c r="G50" i="96"/>
  <c r="H50" i="96" s="1"/>
  <c r="G58" i="96"/>
  <c r="G64" i="96"/>
  <c r="G70" i="96"/>
  <c r="G75" i="96"/>
  <c r="H75" i="96" s="1"/>
  <c r="G85" i="96"/>
  <c r="H85" i="96" s="1"/>
  <c r="G13" i="97"/>
  <c r="H13" i="97" s="1"/>
  <c r="G18" i="97"/>
  <c r="H18" i="97" s="1"/>
  <c r="G24" i="97"/>
  <c r="G28" i="97"/>
  <c r="H28" i="97" s="1"/>
  <c r="G33" i="97"/>
  <c r="H33" i="97" s="1"/>
  <c r="G39" i="97"/>
  <c r="G44" i="97"/>
  <c r="H44" i="97" s="1"/>
  <c r="G52" i="97"/>
  <c r="G59" i="97"/>
  <c r="H59" i="97" s="1"/>
  <c r="G65" i="97"/>
  <c r="H65" i="97" s="1"/>
  <c r="G70" i="97"/>
  <c r="H70" i="97" s="1"/>
  <c r="G80" i="97"/>
  <c r="H80" i="97" s="1"/>
  <c r="G14" i="98"/>
  <c r="H14" i="98" s="1"/>
  <c r="G20" i="98"/>
  <c r="H20" i="98" s="1"/>
  <c r="G24" i="98"/>
  <c r="H24" i="98" s="1"/>
  <c r="G29" i="98"/>
  <c r="H29" i="98" s="1"/>
  <c r="G35" i="98"/>
  <c r="H35" i="98" s="1"/>
  <c r="G41" i="98"/>
  <c r="G48" i="98"/>
  <c r="H48" i="98" s="1"/>
  <c r="G54" i="98"/>
  <c r="H54" i="98" s="1"/>
  <c r="G59" i="98"/>
  <c r="G65" i="98"/>
  <c r="H65" i="98" s="1"/>
  <c r="G75" i="95"/>
  <c r="H75" i="95" s="1"/>
  <c r="G7" i="98" l="1"/>
  <c r="G8" i="98" s="1"/>
  <c r="H8" i="98" s="1"/>
  <c r="G7" i="95"/>
  <c r="G8" i="95" s="1"/>
  <c r="H8" i="95" s="1"/>
  <c r="G7" i="96"/>
  <c r="G8" i="96" s="1"/>
  <c r="H8" i="96" s="1"/>
  <c r="G7" i="97"/>
  <c r="G8" i="97" s="1"/>
  <c r="H8" i="97" s="1"/>
  <c r="E8" i="94"/>
  <c r="H8" i="94" s="1"/>
  <c r="H7" i="94"/>
  <c r="G80" i="45"/>
  <c r="G85" i="35"/>
  <c r="H76" i="35"/>
  <c r="G85" i="40"/>
  <c r="G85" i="44"/>
  <c r="G82" i="42"/>
  <c r="H73" i="42"/>
  <c r="H82" i="42"/>
  <c r="G73" i="43"/>
  <c r="E82" i="29"/>
  <c r="G82" i="37"/>
  <c r="G83" i="37" s="1"/>
  <c r="H79" i="33"/>
  <c r="H82" i="35"/>
  <c r="G81" i="39"/>
  <c r="H76" i="40"/>
  <c r="E85" i="40"/>
  <c r="H19" i="45"/>
  <c r="H30" i="37"/>
  <c r="H81" i="39"/>
  <c r="G76" i="32"/>
  <c r="H84" i="35"/>
  <c r="H79" i="42"/>
  <c r="H71" i="41"/>
  <c r="E80" i="41"/>
  <c r="H25" i="40"/>
  <c r="H12" i="26"/>
  <c r="G76" i="26"/>
  <c r="G79" i="41"/>
  <c r="H79" i="41" s="1"/>
  <c r="E85" i="34"/>
  <c r="G81" i="43"/>
  <c r="H81" i="43" s="1"/>
  <c r="H14" i="42"/>
  <c r="E83" i="37"/>
  <c r="H74" i="37"/>
  <c r="G81" i="31"/>
  <c r="E82" i="30"/>
  <c r="H73" i="30"/>
  <c r="H84" i="32"/>
  <c r="G73" i="39"/>
  <c r="H73" i="39" s="1"/>
  <c r="H76" i="32"/>
  <c r="E85" i="32"/>
  <c r="G84" i="34"/>
  <c r="G87" i="28"/>
  <c r="G73" i="31"/>
  <c r="H80" i="34"/>
  <c r="H82" i="37"/>
  <c r="G79" i="28"/>
  <c r="H73" i="43"/>
  <c r="E82" i="43"/>
  <c r="H78" i="38"/>
  <c r="H76" i="44"/>
  <c r="E85" i="44"/>
  <c r="H12" i="39"/>
  <c r="H84" i="40"/>
  <c r="H84" i="26"/>
  <c r="G76" i="34"/>
  <c r="H76" i="34" s="1"/>
  <c r="H73" i="31"/>
  <c r="E82" i="31"/>
  <c r="H71" i="33"/>
  <c r="E80" i="33"/>
  <c r="E85" i="27"/>
  <c r="H12" i="31"/>
  <c r="G81" i="30"/>
  <c r="G82" i="30" s="1"/>
  <c r="G87" i="36"/>
  <c r="H87" i="36" s="1"/>
  <c r="E88" i="28"/>
  <c r="H12" i="28"/>
  <c r="H79" i="36"/>
  <c r="E88" i="36"/>
  <c r="H71" i="45"/>
  <c r="E80" i="45"/>
  <c r="H81" i="31"/>
  <c r="G84" i="27"/>
  <c r="H84" i="27" s="1"/>
  <c r="G76" i="27"/>
  <c r="H76" i="27" s="1"/>
  <c r="H84" i="34"/>
  <c r="G71" i="33"/>
  <c r="G73" i="38"/>
  <c r="G73" i="29"/>
  <c r="H73" i="29" s="1"/>
  <c r="E82" i="39"/>
  <c r="G81" i="29"/>
  <c r="H81" i="29" s="1"/>
  <c r="H87" i="28"/>
  <c r="G79" i="36"/>
  <c r="H79" i="96"/>
  <c r="E88" i="96"/>
  <c r="G84" i="94"/>
  <c r="E85" i="95"/>
  <c r="H80" i="95"/>
  <c r="H67" i="98"/>
  <c r="E84" i="97"/>
  <c r="E102" i="97" s="1"/>
  <c r="E75" i="97"/>
  <c r="G87" i="96"/>
  <c r="E61" i="98"/>
  <c r="H84" i="95"/>
  <c r="H87" i="96"/>
  <c r="G79" i="96"/>
  <c r="H84" i="94"/>
  <c r="G76" i="95"/>
  <c r="G85" i="95" s="1"/>
  <c r="G82" i="97"/>
  <c r="H82" i="97" s="1"/>
  <c r="G76" i="94"/>
  <c r="G85" i="94" s="1"/>
  <c r="G86" i="94" s="1"/>
  <c r="E77" i="95"/>
  <c r="E86" i="95"/>
  <c r="E102" i="95" s="1"/>
  <c r="H83" i="96"/>
  <c r="H64" i="98"/>
  <c r="H76" i="94"/>
  <c r="E85" i="94"/>
  <c r="G60" i="98"/>
  <c r="G68" i="98" s="1"/>
  <c r="H12" i="98"/>
  <c r="E83" i="97"/>
  <c r="G74" i="97"/>
  <c r="E68" i="98"/>
  <c r="H68" i="98" s="1"/>
  <c r="H60" i="98"/>
  <c r="E80" i="96"/>
  <c r="H7" i="98" l="1"/>
  <c r="G61" i="98"/>
  <c r="H61" i="98" s="1"/>
  <c r="G69" i="98"/>
  <c r="H7" i="96"/>
  <c r="G80" i="96"/>
  <c r="H80" i="96" s="1"/>
  <c r="H7" i="95"/>
  <c r="G86" i="95"/>
  <c r="H86" i="95" s="1"/>
  <c r="E77" i="94"/>
  <c r="H7" i="97"/>
  <c r="G88" i="28"/>
  <c r="G88" i="36"/>
  <c r="H81" i="30"/>
  <c r="G82" i="31"/>
  <c r="G80" i="41"/>
  <c r="H83" i="37"/>
  <c r="G82" i="43"/>
  <c r="H85" i="44"/>
  <c r="H88" i="36"/>
  <c r="H80" i="33"/>
  <c r="H80" i="41"/>
  <c r="H85" i="40"/>
  <c r="H85" i="35"/>
  <c r="G82" i="29"/>
  <c r="G82" i="38"/>
  <c r="H73" i="38"/>
  <c r="G80" i="33"/>
  <c r="H82" i="31"/>
  <c r="H79" i="28"/>
  <c r="G82" i="39"/>
  <c r="G85" i="32"/>
  <c r="G85" i="27"/>
  <c r="G85" i="34"/>
  <c r="H82" i="30"/>
  <c r="H80" i="45"/>
  <c r="G85" i="26"/>
  <c r="H76" i="26"/>
  <c r="G83" i="97"/>
  <c r="G84" i="97" s="1"/>
  <c r="H84" i="97" s="1"/>
  <c r="G75" i="97"/>
  <c r="H75" i="97" s="1"/>
  <c r="G77" i="94"/>
  <c r="H74" i="97"/>
  <c r="H88" i="96"/>
  <c r="E89" i="96"/>
  <c r="E102" i="96" s="1"/>
  <c r="H76" i="95"/>
  <c r="E69" i="98"/>
  <c r="E102" i="98" s="1"/>
  <c r="H85" i="95"/>
  <c r="G77" i="95"/>
  <c r="H77" i="95" s="1"/>
  <c r="H85" i="94"/>
  <c r="E86" i="94"/>
  <c r="G88" i="96"/>
  <c r="G89" i="96" s="1"/>
  <c r="H86" i="94" l="1"/>
  <c r="E102" i="94"/>
  <c r="H69" i="98"/>
  <c r="H77" i="94"/>
  <c r="H89" i="96"/>
  <c r="H85" i="32"/>
  <c r="H82" i="39"/>
  <c r="H82" i="38"/>
  <c r="H85" i="27"/>
  <c r="H85" i="34"/>
  <c r="H88" i="28"/>
  <c r="H82" i="29"/>
  <c r="H82" i="43"/>
  <c r="H85" i="26"/>
  <c r="H83" i="97"/>
  <c r="E84" i="47" l="1"/>
  <c r="E83" i="47"/>
  <c r="G83" i="47" s="1"/>
  <c r="H83" i="47" s="1"/>
  <c r="G82" i="47"/>
  <c r="E82" i="47"/>
  <c r="H82" i="47" s="1"/>
  <c r="G81" i="47"/>
  <c r="E81" i="47"/>
  <c r="E80" i="47"/>
  <c r="G75" i="47"/>
  <c r="E75" i="47"/>
  <c r="E74" i="47"/>
  <c r="E73" i="47"/>
  <c r="G73" i="47" s="1"/>
  <c r="H73" i="47" s="1"/>
  <c r="G72" i="47"/>
  <c r="E72" i="47"/>
  <c r="H72" i="47" s="1"/>
  <c r="G71" i="47"/>
  <c r="E71" i="47"/>
  <c r="E70" i="47"/>
  <c r="E68" i="47"/>
  <c r="G68" i="47" s="1"/>
  <c r="H68" i="47" s="1"/>
  <c r="G67" i="47"/>
  <c r="E67" i="47"/>
  <c r="H67" i="47" s="1"/>
  <c r="G66" i="47"/>
  <c r="E66" i="47"/>
  <c r="E65" i="47"/>
  <c r="E63" i="47"/>
  <c r="G63" i="47" s="1"/>
  <c r="H63" i="47" s="1"/>
  <c r="G62" i="47"/>
  <c r="E62" i="47"/>
  <c r="H62" i="47" s="1"/>
  <c r="G61" i="47"/>
  <c r="E61" i="47"/>
  <c r="E59" i="47"/>
  <c r="E58" i="47"/>
  <c r="G58" i="47" s="1"/>
  <c r="H58" i="47" s="1"/>
  <c r="G56" i="47"/>
  <c r="E56" i="47"/>
  <c r="H56" i="47" s="1"/>
  <c r="G55" i="47"/>
  <c r="E55" i="47"/>
  <c r="E54" i="47"/>
  <c r="E52" i="47"/>
  <c r="G52" i="47" s="1"/>
  <c r="H52" i="47" s="1"/>
  <c r="G50" i="47"/>
  <c r="E50" i="47"/>
  <c r="H50" i="47" s="1"/>
  <c r="G48" i="47"/>
  <c r="E48" i="47"/>
  <c r="E46" i="47"/>
  <c r="E44" i="47"/>
  <c r="G44" i="47" s="1"/>
  <c r="H44" i="47" s="1"/>
  <c r="G42" i="47"/>
  <c r="E42" i="47"/>
  <c r="H42" i="47" s="1"/>
  <c r="G40" i="47"/>
  <c r="E40" i="47"/>
  <c r="E38" i="47"/>
  <c r="E36" i="47"/>
  <c r="G36" i="47" s="1"/>
  <c r="H36" i="47" s="1"/>
  <c r="G34" i="47"/>
  <c r="E34" i="47"/>
  <c r="H34" i="47" s="1"/>
  <c r="G33" i="47"/>
  <c r="E33" i="47"/>
  <c r="E31" i="47"/>
  <c r="E30" i="47"/>
  <c r="G30" i="47" s="1"/>
  <c r="H30" i="47" s="1"/>
  <c r="G29" i="47"/>
  <c r="E29" i="47"/>
  <c r="H29" i="47" s="1"/>
  <c r="G28" i="47"/>
  <c r="E28" i="47"/>
  <c r="E27" i="47"/>
  <c r="E26" i="47"/>
  <c r="G26" i="47" s="1"/>
  <c r="H26" i="47" s="1"/>
  <c r="G25" i="47"/>
  <c r="E25" i="47"/>
  <c r="H25" i="47" s="1"/>
  <c r="G24" i="47"/>
  <c r="E24" i="47"/>
  <c r="E23" i="47"/>
  <c r="E21" i="47"/>
  <c r="G21" i="47" s="1"/>
  <c r="H21" i="47" s="1"/>
  <c r="G20" i="47"/>
  <c r="E20" i="47"/>
  <c r="H20" i="47" s="1"/>
  <c r="G18" i="47"/>
  <c r="E18" i="47"/>
  <c r="E17" i="47"/>
  <c r="E15" i="47"/>
  <c r="G15" i="47" s="1"/>
  <c r="H15" i="47" s="1"/>
  <c r="G14" i="47"/>
  <c r="E14" i="47"/>
  <c r="H14" i="47" s="1"/>
  <c r="G12" i="47"/>
  <c r="E12" i="47"/>
  <c r="G81" i="48"/>
  <c r="E81" i="48"/>
  <c r="E80" i="48"/>
  <c r="E79" i="48"/>
  <c r="G79" i="48" s="1"/>
  <c r="H79" i="48" s="1"/>
  <c r="G78" i="48"/>
  <c r="E78" i="48"/>
  <c r="H78" i="48" s="1"/>
  <c r="G77" i="48"/>
  <c r="E77" i="48"/>
  <c r="G72" i="48"/>
  <c r="E72" i="48"/>
  <c r="H72" i="48" s="1"/>
  <c r="G71" i="48"/>
  <c r="E71" i="48"/>
  <c r="H71" i="48" s="1"/>
  <c r="E70" i="48"/>
  <c r="E69" i="48"/>
  <c r="G69" i="48" s="1"/>
  <c r="H69" i="48" s="1"/>
  <c r="G68" i="48"/>
  <c r="E68" i="48"/>
  <c r="H68" i="48" s="1"/>
  <c r="G67" i="48"/>
  <c r="E67" i="48"/>
  <c r="E65" i="48"/>
  <c r="E64" i="48"/>
  <c r="G64" i="48" s="1"/>
  <c r="H64" i="48" s="1"/>
  <c r="G63" i="48"/>
  <c r="E63" i="48"/>
  <c r="H63" i="48" s="1"/>
  <c r="G62" i="48"/>
  <c r="E62" i="48"/>
  <c r="H62" i="48" s="1"/>
  <c r="E60" i="48"/>
  <c r="E59" i="48"/>
  <c r="G59" i="48" s="1"/>
  <c r="H59" i="48" s="1"/>
  <c r="G58" i="48"/>
  <c r="E58" i="48"/>
  <c r="H58" i="48" s="1"/>
  <c r="G56" i="48"/>
  <c r="E56" i="48"/>
  <c r="E54" i="48"/>
  <c r="E53" i="48"/>
  <c r="G53" i="48" s="1"/>
  <c r="H53" i="48" s="1"/>
  <c r="G52" i="48"/>
  <c r="E52" i="48"/>
  <c r="H52" i="48" s="1"/>
  <c r="G50" i="48"/>
  <c r="E50" i="48"/>
  <c r="H50" i="48" s="1"/>
  <c r="E48" i="48"/>
  <c r="E46" i="48"/>
  <c r="G46" i="48" s="1"/>
  <c r="H46" i="48" s="1"/>
  <c r="G44" i="48"/>
  <c r="E44" i="48"/>
  <c r="H44" i="48" s="1"/>
  <c r="G42" i="48"/>
  <c r="E42" i="48"/>
  <c r="E40" i="48"/>
  <c r="E38" i="48"/>
  <c r="G38" i="48" s="1"/>
  <c r="H38" i="48" s="1"/>
  <c r="G36" i="48"/>
  <c r="E36" i="48"/>
  <c r="H36" i="48" s="1"/>
  <c r="G34" i="48"/>
  <c r="E34" i="48"/>
  <c r="H34" i="48" s="1"/>
  <c r="E32" i="48"/>
  <c r="E31" i="48"/>
  <c r="G31" i="48" s="1"/>
  <c r="H31" i="48" s="1"/>
  <c r="G29" i="48"/>
  <c r="E29" i="48"/>
  <c r="H29" i="48" s="1"/>
  <c r="G28" i="48"/>
  <c r="E28" i="48"/>
  <c r="E27" i="48"/>
  <c r="E26" i="48"/>
  <c r="G26" i="48" s="1"/>
  <c r="H26" i="48" s="1"/>
  <c r="G25" i="48"/>
  <c r="E25" i="48"/>
  <c r="H25" i="48" s="1"/>
  <c r="G24" i="48"/>
  <c r="E24" i="48"/>
  <c r="H24" i="48" s="1"/>
  <c r="E23" i="48"/>
  <c r="E21" i="48"/>
  <c r="G21" i="48" s="1"/>
  <c r="H21" i="48" s="1"/>
  <c r="G20" i="48"/>
  <c r="E20" i="48"/>
  <c r="H20" i="48" s="1"/>
  <c r="G18" i="48"/>
  <c r="E18" i="48"/>
  <c r="E17" i="48"/>
  <c r="E15" i="48"/>
  <c r="G15" i="48" s="1"/>
  <c r="H15" i="48" s="1"/>
  <c r="G14" i="48"/>
  <c r="E14" i="48"/>
  <c r="H14" i="48" s="1"/>
  <c r="G12" i="48"/>
  <c r="E12" i="48"/>
  <c r="E73" i="48" s="1"/>
  <c r="G75" i="49"/>
  <c r="E75" i="49"/>
  <c r="E74" i="49"/>
  <c r="E73" i="49"/>
  <c r="G73" i="49" s="1"/>
  <c r="H73" i="49" s="1"/>
  <c r="G72" i="49"/>
  <c r="E72" i="49"/>
  <c r="H72" i="49" s="1"/>
  <c r="G71" i="49"/>
  <c r="E71" i="49"/>
  <c r="G66" i="49"/>
  <c r="E66" i="49"/>
  <c r="H66" i="49" s="1"/>
  <c r="G65" i="49"/>
  <c r="E65" i="49"/>
  <c r="H65" i="49" s="1"/>
  <c r="E64" i="49"/>
  <c r="E63" i="49"/>
  <c r="G63" i="49" s="1"/>
  <c r="H63" i="49" s="1"/>
  <c r="G62" i="49"/>
  <c r="E62" i="49"/>
  <c r="H62" i="49" s="1"/>
  <c r="G61" i="49"/>
  <c r="E61" i="49"/>
  <c r="H61" i="49" s="1"/>
  <c r="E59" i="49"/>
  <c r="E58" i="49"/>
  <c r="G58" i="49" s="1"/>
  <c r="H58" i="49" s="1"/>
  <c r="G57" i="49"/>
  <c r="E57" i="49"/>
  <c r="H57" i="49" s="1"/>
  <c r="G56" i="49"/>
  <c r="E56" i="49"/>
  <c r="H56" i="49" s="1"/>
  <c r="E54" i="49"/>
  <c r="E53" i="49"/>
  <c r="G53" i="49" s="1"/>
  <c r="H53" i="49" s="1"/>
  <c r="G52" i="49"/>
  <c r="E52" i="49"/>
  <c r="H52" i="49" s="1"/>
  <c r="G50" i="49"/>
  <c r="E50" i="49"/>
  <c r="H50" i="49" s="1"/>
  <c r="E48" i="49"/>
  <c r="E47" i="49"/>
  <c r="G47" i="49" s="1"/>
  <c r="H47" i="49" s="1"/>
  <c r="G46" i="49"/>
  <c r="E46" i="49"/>
  <c r="H46" i="49" s="1"/>
  <c r="G44" i="49"/>
  <c r="E44" i="49"/>
  <c r="H44" i="49" s="1"/>
  <c r="E42" i="49"/>
  <c r="E40" i="49"/>
  <c r="G40" i="49" s="1"/>
  <c r="H40" i="49" s="1"/>
  <c r="G38" i="49"/>
  <c r="E38" i="49"/>
  <c r="H38" i="49" s="1"/>
  <c r="G36" i="49"/>
  <c r="E36" i="49"/>
  <c r="H36" i="49" s="1"/>
  <c r="E34" i="49"/>
  <c r="E32" i="49"/>
  <c r="G32" i="49" s="1"/>
  <c r="H32" i="49" s="1"/>
  <c r="G30" i="49"/>
  <c r="E30" i="49"/>
  <c r="H30" i="49" s="1"/>
  <c r="G28" i="49"/>
  <c r="E28" i="49"/>
  <c r="H28" i="49" s="1"/>
  <c r="E27" i="49"/>
  <c r="E26" i="49"/>
  <c r="G26" i="49" s="1"/>
  <c r="H26" i="49" s="1"/>
  <c r="G25" i="49"/>
  <c r="E25" i="49"/>
  <c r="H25" i="49" s="1"/>
  <c r="G23" i="49"/>
  <c r="E23" i="49"/>
  <c r="H23" i="49" s="1"/>
  <c r="E22" i="49"/>
  <c r="E21" i="49"/>
  <c r="G21" i="49" s="1"/>
  <c r="H21" i="49" s="1"/>
  <c r="G20" i="49"/>
  <c r="E20" i="49"/>
  <c r="H20" i="49" s="1"/>
  <c r="G18" i="49"/>
  <c r="E18" i="49"/>
  <c r="H18" i="49" s="1"/>
  <c r="E17" i="49"/>
  <c r="E15" i="49"/>
  <c r="G15" i="49" s="1"/>
  <c r="H15" i="49" s="1"/>
  <c r="G14" i="49"/>
  <c r="E14" i="49"/>
  <c r="H14" i="49" s="1"/>
  <c r="G12" i="49"/>
  <c r="E12" i="49"/>
  <c r="E67" i="49" s="1"/>
  <c r="G68" i="50"/>
  <c r="E68" i="50"/>
  <c r="E67" i="50"/>
  <c r="E66" i="50"/>
  <c r="G65" i="50"/>
  <c r="E65" i="50"/>
  <c r="H65" i="50" s="1"/>
  <c r="E60" i="50"/>
  <c r="G59" i="50"/>
  <c r="E59" i="50"/>
  <c r="H59" i="50" s="1"/>
  <c r="G58" i="50"/>
  <c r="E58" i="50"/>
  <c r="H58" i="50" s="1"/>
  <c r="E57" i="50"/>
  <c r="E56" i="50"/>
  <c r="G54" i="50"/>
  <c r="E54" i="50"/>
  <c r="H54" i="50" s="1"/>
  <c r="G53" i="50"/>
  <c r="E53" i="50"/>
  <c r="H53" i="50" s="1"/>
  <c r="E52" i="50"/>
  <c r="E50" i="50"/>
  <c r="G49" i="50"/>
  <c r="E49" i="50"/>
  <c r="H49" i="50" s="1"/>
  <c r="G48" i="50"/>
  <c r="E48" i="50"/>
  <c r="H48" i="50" s="1"/>
  <c r="E46" i="50"/>
  <c r="E45" i="50"/>
  <c r="G44" i="50"/>
  <c r="E44" i="50"/>
  <c r="H44" i="50" s="1"/>
  <c r="G42" i="50"/>
  <c r="E42" i="50"/>
  <c r="H42" i="50" s="1"/>
  <c r="E40" i="50"/>
  <c r="E38" i="50"/>
  <c r="G36" i="50"/>
  <c r="E36" i="50"/>
  <c r="H36" i="50" s="1"/>
  <c r="G34" i="50"/>
  <c r="E34" i="50"/>
  <c r="H34" i="50" s="1"/>
  <c r="E32" i="50"/>
  <c r="E30" i="50"/>
  <c r="G28" i="50"/>
  <c r="E28" i="50"/>
  <c r="H28" i="50" s="1"/>
  <c r="G26" i="50"/>
  <c r="E26" i="50"/>
  <c r="H26" i="50" s="1"/>
  <c r="E25" i="50"/>
  <c r="E24" i="50"/>
  <c r="G23" i="50"/>
  <c r="E23" i="50"/>
  <c r="H23" i="50" s="1"/>
  <c r="G22" i="50"/>
  <c r="E22" i="50"/>
  <c r="H22" i="50" s="1"/>
  <c r="E21" i="50"/>
  <c r="E19" i="50"/>
  <c r="G17" i="50"/>
  <c r="E17" i="50"/>
  <c r="H17" i="50" s="1"/>
  <c r="G16" i="50"/>
  <c r="E16" i="50"/>
  <c r="H16" i="50" s="1"/>
  <c r="E14" i="50"/>
  <c r="E12" i="50"/>
  <c r="E70" i="51"/>
  <c r="G69" i="51"/>
  <c r="E69" i="51"/>
  <c r="H69" i="51" s="1"/>
  <c r="G68" i="51"/>
  <c r="E68" i="51"/>
  <c r="E67" i="51"/>
  <c r="G62" i="51"/>
  <c r="E62" i="51"/>
  <c r="H62" i="51" s="1"/>
  <c r="E61" i="51"/>
  <c r="E60" i="51"/>
  <c r="G59" i="51"/>
  <c r="E59" i="51"/>
  <c r="H59" i="51" s="1"/>
  <c r="G58" i="51"/>
  <c r="E58" i="51"/>
  <c r="H58" i="51" s="1"/>
  <c r="E56" i="51"/>
  <c r="E55" i="51"/>
  <c r="G54" i="51"/>
  <c r="E54" i="51"/>
  <c r="H54" i="51" s="1"/>
  <c r="G52" i="51"/>
  <c r="E52" i="51"/>
  <c r="H52" i="51" s="1"/>
  <c r="E51" i="51"/>
  <c r="E50" i="51"/>
  <c r="G48" i="51"/>
  <c r="E48" i="51"/>
  <c r="H48" i="51" s="1"/>
  <c r="G47" i="51"/>
  <c r="E47" i="51"/>
  <c r="H47" i="51" s="1"/>
  <c r="E46" i="51"/>
  <c r="E44" i="51"/>
  <c r="G42" i="51"/>
  <c r="E42" i="51"/>
  <c r="H42" i="51" s="1"/>
  <c r="G40" i="51"/>
  <c r="E40" i="51"/>
  <c r="H40" i="51" s="1"/>
  <c r="E38" i="51"/>
  <c r="E36" i="51"/>
  <c r="G34" i="51"/>
  <c r="E34" i="51"/>
  <c r="H34" i="51" s="1"/>
  <c r="G32" i="51"/>
  <c r="E32" i="51"/>
  <c r="H32" i="51" s="1"/>
  <c r="E30" i="51"/>
  <c r="E29" i="51"/>
  <c r="G27" i="51"/>
  <c r="E27" i="51"/>
  <c r="H27" i="51" s="1"/>
  <c r="G26" i="51"/>
  <c r="E26" i="51"/>
  <c r="H26" i="51" s="1"/>
  <c r="E25" i="51"/>
  <c r="E24" i="51"/>
  <c r="G23" i="51"/>
  <c r="E23" i="51"/>
  <c r="H23" i="51" s="1"/>
  <c r="G22" i="51"/>
  <c r="E22" i="51"/>
  <c r="H22" i="51" s="1"/>
  <c r="E21" i="51"/>
  <c r="E19" i="51"/>
  <c r="G17" i="51"/>
  <c r="E17" i="51"/>
  <c r="H17" i="51" s="1"/>
  <c r="G16" i="51"/>
  <c r="E16" i="51"/>
  <c r="H16" i="51" s="1"/>
  <c r="E14" i="51"/>
  <c r="E12" i="51"/>
  <c r="E69" i="52"/>
  <c r="E68" i="52"/>
  <c r="E67" i="52"/>
  <c r="E66" i="52"/>
  <c r="E61" i="52"/>
  <c r="E60" i="52"/>
  <c r="E59" i="52"/>
  <c r="E58" i="52"/>
  <c r="E57" i="52"/>
  <c r="E55" i="52"/>
  <c r="E54" i="52"/>
  <c r="G53" i="52"/>
  <c r="E53" i="52"/>
  <c r="E51" i="52"/>
  <c r="E50" i="52"/>
  <c r="E49" i="52"/>
  <c r="E47" i="52"/>
  <c r="E46" i="52"/>
  <c r="E45" i="52"/>
  <c r="E43" i="52"/>
  <c r="G41" i="52"/>
  <c r="E41" i="52"/>
  <c r="E39" i="52"/>
  <c r="E37" i="52"/>
  <c r="E35" i="52"/>
  <c r="E33" i="52"/>
  <c r="E31" i="52"/>
  <c r="E29" i="52"/>
  <c r="E27" i="52"/>
  <c r="E26" i="52"/>
  <c r="E25" i="52"/>
  <c r="E24" i="52"/>
  <c r="E22" i="52"/>
  <c r="E21" i="52"/>
  <c r="E20" i="52"/>
  <c r="E19" i="52"/>
  <c r="E17" i="52"/>
  <c r="G15" i="52"/>
  <c r="E15" i="52"/>
  <c r="E14" i="52"/>
  <c r="E12" i="52"/>
  <c r="E76" i="53"/>
  <c r="E75" i="53"/>
  <c r="E74" i="53"/>
  <c r="G73" i="53"/>
  <c r="E73" i="53"/>
  <c r="G72" i="53"/>
  <c r="E72" i="53"/>
  <c r="E67" i="53"/>
  <c r="E66" i="53"/>
  <c r="E65" i="53"/>
  <c r="H64" i="53"/>
  <c r="E64" i="53"/>
  <c r="G64" i="53" s="1"/>
  <c r="G63" i="53"/>
  <c r="E63" i="53"/>
  <c r="G61" i="53"/>
  <c r="E61" i="53"/>
  <c r="E60" i="53"/>
  <c r="E59" i="53"/>
  <c r="E57" i="53"/>
  <c r="E56" i="53"/>
  <c r="E55" i="53"/>
  <c r="H53" i="53"/>
  <c r="E53" i="53"/>
  <c r="G53" i="53" s="1"/>
  <c r="G52" i="53"/>
  <c r="E52" i="53"/>
  <c r="G51" i="53"/>
  <c r="E51" i="53"/>
  <c r="E49" i="53"/>
  <c r="E47" i="53"/>
  <c r="G47" i="53" s="1"/>
  <c r="E45" i="53"/>
  <c r="E43" i="53"/>
  <c r="E41" i="53"/>
  <c r="H39" i="53"/>
  <c r="E39" i="53"/>
  <c r="G39" i="53" s="1"/>
  <c r="G37" i="53"/>
  <c r="E37" i="53"/>
  <c r="G35" i="53"/>
  <c r="E35" i="53"/>
  <c r="E33" i="53"/>
  <c r="H32" i="53"/>
  <c r="E32" i="53"/>
  <c r="G32" i="53" s="1"/>
  <c r="E30" i="53"/>
  <c r="G29" i="53"/>
  <c r="E29" i="53"/>
  <c r="E28" i="53"/>
  <c r="H27" i="53"/>
  <c r="E27" i="53"/>
  <c r="G27" i="53" s="1"/>
  <c r="G26" i="53"/>
  <c r="E26" i="53"/>
  <c r="E25" i="53"/>
  <c r="E24" i="53"/>
  <c r="E23" i="53"/>
  <c r="G23" i="53" s="1"/>
  <c r="G22" i="53"/>
  <c r="E22" i="53"/>
  <c r="E20" i="53"/>
  <c r="E18" i="53"/>
  <c r="H17" i="53"/>
  <c r="E17" i="53"/>
  <c r="G17" i="53" s="1"/>
  <c r="E15" i="53"/>
  <c r="G14" i="53"/>
  <c r="E14" i="53"/>
  <c r="E12" i="53"/>
  <c r="E84" i="54"/>
  <c r="E83" i="54"/>
  <c r="E82" i="54"/>
  <c r="G82" i="54" s="1"/>
  <c r="H82" i="54" s="1"/>
  <c r="G81" i="54"/>
  <c r="E81" i="54"/>
  <c r="E80" i="54"/>
  <c r="G75" i="54"/>
  <c r="E75" i="54"/>
  <c r="H75" i="54" s="1"/>
  <c r="E74" i="54"/>
  <c r="G73" i="54"/>
  <c r="E73" i="54"/>
  <c r="H73" i="54" s="1"/>
  <c r="G72" i="54"/>
  <c r="E72" i="54"/>
  <c r="G71" i="54"/>
  <c r="E71" i="54"/>
  <c r="H71" i="54" s="1"/>
  <c r="E70" i="54"/>
  <c r="G68" i="54"/>
  <c r="E68" i="54"/>
  <c r="H68" i="54" s="1"/>
  <c r="G67" i="54"/>
  <c r="E67" i="54"/>
  <c r="G66" i="54"/>
  <c r="E66" i="54"/>
  <c r="H66" i="54" s="1"/>
  <c r="E65" i="54"/>
  <c r="G63" i="54"/>
  <c r="E63" i="54"/>
  <c r="G62" i="54"/>
  <c r="E62" i="54"/>
  <c r="G61" i="54"/>
  <c r="E61" i="54"/>
  <c r="H61" i="54" s="1"/>
  <c r="E59" i="54"/>
  <c r="G58" i="54"/>
  <c r="E58" i="54"/>
  <c r="G56" i="54"/>
  <c r="E56" i="54"/>
  <c r="G55" i="54"/>
  <c r="E55" i="54"/>
  <c r="H55" i="54" s="1"/>
  <c r="E54" i="54"/>
  <c r="G52" i="54"/>
  <c r="E52" i="54"/>
  <c r="G50" i="54"/>
  <c r="E50" i="54"/>
  <c r="G48" i="54"/>
  <c r="E48" i="54"/>
  <c r="H48" i="54" s="1"/>
  <c r="E46" i="54"/>
  <c r="G44" i="54"/>
  <c r="E44" i="54"/>
  <c r="E42" i="54"/>
  <c r="G40" i="54"/>
  <c r="E40" i="54"/>
  <c r="H40" i="54" s="1"/>
  <c r="E38" i="54"/>
  <c r="G36" i="54"/>
  <c r="E36" i="54"/>
  <c r="G34" i="54"/>
  <c r="E34" i="54"/>
  <c r="G33" i="54"/>
  <c r="E33" i="54"/>
  <c r="H33" i="54" s="1"/>
  <c r="E31" i="54"/>
  <c r="G30" i="54"/>
  <c r="E30" i="54"/>
  <c r="H30" i="54" s="1"/>
  <c r="E29" i="54"/>
  <c r="G29" i="54" s="1"/>
  <c r="G28" i="54"/>
  <c r="E28" i="54"/>
  <c r="H28" i="54" s="1"/>
  <c r="E27" i="54"/>
  <c r="G26" i="54"/>
  <c r="E26" i="54"/>
  <c r="E25" i="54"/>
  <c r="G24" i="54"/>
  <c r="E24" i="54"/>
  <c r="H24" i="54" s="1"/>
  <c r="E23" i="54"/>
  <c r="G21" i="54"/>
  <c r="E21" i="54"/>
  <c r="H21" i="54" s="1"/>
  <c r="E20" i="54"/>
  <c r="G18" i="54"/>
  <c r="E18" i="54"/>
  <c r="H18" i="54" s="1"/>
  <c r="E17" i="54"/>
  <c r="G15" i="54"/>
  <c r="E15" i="54"/>
  <c r="H15" i="54" s="1"/>
  <c r="E14" i="54"/>
  <c r="G12" i="54"/>
  <c r="E12" i="54"/>
  <c r="H12" i="54" s="1"/>
  <c r="E82" i="55"/>
  <c r="G81" i="55"/>
  <c r="E81" i="55"/>
  <c r="H81" i="55" s="1"/>
  <c r="E80" i="55"/>
  <c r="G79" i="55"/>
  <c r="E79" i="55"/>
  <c r="E78" i="55"/>
  <c r="G77" i="55"/>
  <c r="E77" i="55"/>
  <c r="H77" i="55" s="1"/>
  <c r="E72" i="55"/>
  <c r="G71" i="55"/>
  <c r="E71" i="55"/>
  <c r="H71" i="55" s="1"/>
  <c r="E70" i="55"/>
  <c r="G69" i="55"/>
  <c r="E69" i="55"/>
  <c r="H69" i="55" s="1"/>
  <c r="G68" i="55"/>
  <c r="E68" i="55"/>
  <c r="G67" i="55"/>
  <c r="E67" i="55"/>
  <c r="H67" i="55" s="1"/>
  <c r="E65" i="55"/>
  <c r="G64" i="55"/>
  <c r="E64" i="55"/>
  <c r="H64" i="55" s="1"/>
  <c r="G63" i="55"/>
  <c r="E63" i="55"/>
  <c r="G62" i="55"/>
  <c r="E62" i="55"/>
  <c r="H62" i="55" s="1"/>
  <c r="E60" i="55"/>
  <c r="G59" i="55"/>
  <c r="E59" i="55"/>
  <c r="G58" i="55"/>
  <c r="E58" i="55"/>
  <c r="G56" i="55"/>
  <c r="E56" i="55"/>
  <c r="H56" i="55" s="1"/>
  <c r="E54" i="55"/>
  <c r="G53" i="55"/>
  <c r="E53" i="55"/>
  <c r="G52" i="55"/>
  <c r="E52" i="55"/>
  <c r="G50" i="55"/>
  <c r="E50" i="55"/>
  <c r="H50" i="55" s="1"/>
  <c r="E48" i="55"/>
  <c r="G46" i="55"/>
  <c r="E46" i="55"/>
  <c r="G44" i="55"/>
  <c r="E44" i="55"/>
  <c r="G42" i="55"/>
  <c r="E42" i="55"/>
  <c r="H42" i="55" s="1"/>
  <c r="E40" i="55"/>
  <c r="G38" i="55"/>
  <c r="E38" i="55"/>
  <c r="E36" i="55"/>
  <c r="E34" i="55"/>
  <c r="E32" i="55"/>
  <c r="G31" i="55"/>
  <c r="E31" i="55"/>
  <c r="H31" i="55" s="1"/>
  <c r="E29" i="55"/>
  <c r="E28" i="55"/>
  <c r="E27" i="55"/>
  <c r="G26" i="55"/>
  <c r="E26" i="55"/>
  <c r="E25" i="55"/>
  <c r="E24" i="55"/>
  <c r="E23" i="55"/>
  <c r="G21" i="55"/>
  <c r="E21" i="55"/>
  <c r="H21" i="55" s="1"/>
  <c r="E20" i="55"/>
  <c r="E18" i="55"/>
  <c r="E17" i="55"/>
  <c r="G15" i="55"/>
  <c r="E15" i="55"/>
  <c r="E14" i="55"/>
  <c r="E12" i="55"/>
  <c r="E76" i="56"/>
  <c r="E75" i="56"/>
  <c r="G74" i="56"/>
  <c r="E74" i="56"/>
  <c r="H74" i="56" s="1"/>
  <c r="E73" i="56"/>
  <c r="E72" i="56"/>
  <c r="E67" i="56"/>
  <c r="E66" i="56"/>
  <c r="E65" i="56"/>
  <c r="G64" i="56"/>
  <c r="E64" i="56"/>
  <c r="G63" i="56"/>
  <c r="E63" i="56"/>
  <c r="E62" i="56"/>
  <c r="E60" i="56"/>
  <c r="G59" i="56"/>
  <c r="E59" i="56"/>
  <c r="H59" i="56" s="1"/>
  <c r="E58" i="56"/>
  <c r="E57" i="56"/>
  <c r="E55" i="56"/>
  <c r="G54" i="56"/>
  <c r="E54" i="56"/>
  <c r="G53" i="56"/>
  <c r="E53" i="56"/>
  <c r="E51" i="56"/>
  <c r="E49" i="56"/>
  <c r="G48" i="56"/>
  <c r="E48" i="56"/>
  <c r="H48" i="56" s="1"/>
  <c r="E47" i="56"/>
  <c r="E45" i="56"/>
  <c r="E43" i="56"/>
  <c r="G41" i="56"/>
  <c r="E41" i="56"/>
  <c r="G39" i="56"/>
  <c r="E39" i="56"/>
  <c r="E37" i="56"/>
  <c r="E35" i="56"/>
  <c r="G33" i="56"/>
  <c r="E33" i="56"/>
  <c r="H33" i="56" s="1"/>
  <c r="E31" i="56"/>
  <c r="E29" i="56"/>
  <c r="E28" i="56"/>
  <c r="G27" i="56"/>
  <c r="E27" i="56"/>
  <c r="G26" i="56"/>
  <c r="E26" i="56"/>
  <c r="E24" i="56"/>
  <c r="E23" i="56"/>
  <c r="G22" i="56"/>
  <c r="E22" i="56"/>
  <c r="H22" i="56" s="1"/>
  <c r="E21" i="56"/>
  <c r="E20" i="56"/>
  <c r="E18" i="56"/>
  <c r="G17" i="56"/>
  <c r="E17" i="56"/>
  <c r="G15" i="56"/>
  <c r="E15" i="56"/>
  <c r="E14" i="56"/>
  <c r="E12" i="56"/>
  <c r="E68" i="57"/>
  <c r="G67" i="57"/>
  <c r="E67" i="57"/>
  <c r="H67" i="57" s="1"/>
  <c r="G66" i="57"/>
  <c r="E66" i="57"/>
  <c r="E65" i="57"/>
  <c r="G60" i="57"/>
  <c r="E60" i="57"/>
  <c r="E59" i="57"/>
  <c r="E58" i="57"/>
  <c r="G57" i="57"/>
  <c r="E57" i="57"/>
  <c r="G56" i="57"/>
  <c r="E56" i="57"/>
  <c r="E54" i="57"/>
  <c r="E53" i="57"/>
  <c r="G52" i="57"/>
  <c r="E52" i="57"/>
  <c r="H52" i="57" s="1"/>
  <c r="G50" i="57"/>
  <c r="E50" i="57"/>
  <c r="E49" i="57"/>
  <c r="E48" i="57"/>
  <c r="G46" i="57"/>
  <c r="E46" i="57"/>
  <c r="G45" i="57"/>
  <c r="E45" i="57"/>
  <c r="E44" i="57"/>
  <c r="E42" i="57"/>
  <c r="E40" i="57"/>
  <c r="G38" i="57"/>
  <c r="E38" i="57"/>
  <c r="E36" i="57"/>
  <c r="E34" i="57"/>
  <c r="G32" i="57"/>
  <c r="E32" i="57"/>
  <c r="G30" i="57"/>
  <c r="E30" i="57"/>
  <c r="E28" i="57"/>
  <c r="E26" i="57"/>
  <c r="E25" i="57"/>
  <c r="G24" i="57"/>
  <c r="E24" i="57"/>
  <c r="E23" i="57"/>
  <c r="E22" i="57"/>
  <c r="G21" i="57"/>
  <c r="E21" i="57"/>
  <c r="G19" i="57"/>
  <c r="E19" i="57"/>
  <c r="E17" i="57"/>
  <c r="E16" i="57"/>
  <c r="E14" i="57"/>
  <c r="G12" i="57"/>
  <c r="E12" i="57"/>
  <c r="G70" i="58"/>
  <c r="E70" i="58"/>
  <c r="E69" i="58"/>
  <c r="E68" i="58"/>
  <c r="E67" i="58"/>
  <c r="E62" i="58"/>
  <c r="G61" i="58"/>
  <c r="E61" i="58"/>
  <c r="G60" i="58"/>
  <c r="E60" i="58"/>
  <c r="E59" i="58"/>
  <c r="E58" i="58"/>
  <c r="E56" i="58"/>
  <c r="E55" i="58"/>
  <c r="G55" i="58" s="1"/>
  <c r="E54" i="58"/>
  <c r="E52" i="58"/>
  <c r="G51" i="58"/>
  <c r="E51" i="58"/>
  <c r="E50" i="58"/>
  <c r="E48" i="58"/>
  <c r="E47" i="58"/>
  <c r="E46" i="58"/>
  <c r="G46" i="58" s="1"/>
  <c r="E44" i="58"/>
  <c r="E42" i="58"/>
  <c r="H40" i="58"/>
  <c r="E40" i="58"/>
  <c r="G40" i="58" s="1"/>
  <c r="G38" i="58"/>
  <c r="E38" i="58"/>
  <c r="E36" i="58"/>
  <c r="E34" i="58"/>
  <c r="G34" i="58" s="1"/>
  <c r="E32" i="58"/>
  <c r="G32" i="58" s="1"/>
  <c r="E30" i="58"/>
  <c r="G29" i="58"/>
  <c r="E29" i="58"/>
  <c r="G27" i="58"/>
  <c r="E27" i="58"/>
  <c r="E26" i="58"/>
  <c r="G26" i="58" s="1"/>
  <c r="E25" i="58"/>
  <c r="E24" i="58"/>
  <c r="E23" i="58"/>
  <c r="H22" i="58"/>
  <c r="E22" i="58"/>
  <c r="G22" i="58" s="1"/>
  <c r="G21" i="58"/>
  <c r="E21" i="58"/>
  <c r="E19" i="58"/>
  <c r="E17" i="58"/>
  <c r="G17" i="58" s="1"/>
  <c r="E16" i="58"/>
  <c r="G16" i="58" s="1"/>
  <c r="E14" i="58"/>
  <c r="G12" i="58"/>
  <c r="E12" i="58"/>
  <c r="E71" i="59"/>
  <c r="G70" i="59"/>
  <c r="E70" i="59"/>
  <c r="H70" i="59" s="1"/>
  <c r="G69" i="59"/>
  <c r="E69" i="59"/>
  <c r="E68" i="59"/>
  <c r="G68" i="59" s="1"/>
  <c r="E67" i="59"/>
  <c r="E62" i="59"/>
  <c r="G62" i="59" s="1"/>
  <c r="G61" i="59"/>
  <c r="E61" i="59"/>
  <c r="E60" i="59"/>
  <c r="G60" i="59" s="1"/>
  <c r="H60" i="59" s="1"/>
  <c r="G59" i="59"/>
  <c r="E59" i="59"/>
  <c r="H58" i="59"/>
  <c r="E58" i="59"/>
  <c r="G58" i="59" s="1"/>
  <c r="G56" i="59"/>
  <c r="E56" i="59"/>
  <c r="H55" i="59"/>
  <c r="G55" i="59"/>
  <c r="E55" i="59"/>
  <c r="G54" i="59"/>
  <c r="E54" i="59"/>
  <c r="G52" i="59"/>
  <c r="H52" i="59" s="1"/>
  <c r="E52" i="59"/>
  <c r="G51" i="59"/>
  <c r="E51" i="59"/>
  <c r="E50" i="59"/>
  <c r="G50" i="59" s="1"/>
  <c r="H50" i="59" s="1"/>
  <c r="G48" i="59"/>
  <c r="E48" i="59"/>
  <c r="E47" i="59"/>
  <c r="G47" i="59" s="1"/>
  <c r="H47" i="59" s="1"/>
  <c r="G46" i="59"/>
  <c r="E46" i="59"/>
  <c r="E44" i="59"/>
  <c r="E42" i="59"/>
  <c r="E40" i="59"/>
  <c r="E38" i="59"/>
  <c r="E36" i="59"/>
  <c r="E34" i="59"/>
  <c r="G32" i="59"/>
  <c r="E32" i="59"/>
  <c r="H32" i="59" s="1"/>
  <c r="E30" i="59"/>
  <c r="E28" i="59"/>
  <c r="E27" i="59"/>
  <c r="G27" i="59" s="1"/>
  <c r="G26" i="59"/>
  <c r="E26" i="59"/>
  <c r="H26" i="59" s="1"/>
  <c r="G25" i="59"/>
  <c r="E25" i="59"/>
  <c r="G23" i="59"/>
  <c r="H23" i="59" s="1"/>
  <c r="E23" i="59"/>
  <c r="G22" i="59"/>
  <c r="H22" i="59" s="1"/>
  <c r="E22" i="59"/>
  <c r="E21" i="59"/>
  <c r="G20" i="59"/>
  <c r="E20" i="59"/>
  <c r="H20" i="59" s="1"/>
  <c r="G19" i="59"/>
  <c r="H19" i="59" s="1"/>
  <c r="E19" i="59"/>
  <c r="G17" i="59"/>
  <c r="H17" i="59" s="1"/>
  <c r="E17" i="59"/>
  <c r="E15" i="59"/>
  <c r="G14" i="59"/>
  <c r="E14" i="59"/>
  <c r="H14" i="59" s="1"/>
  <c r="G12" i="59"/>
  <c r="H12" i="59" s="1"/>
  <c r="E12" i="59"/>
  <c r="G75" i="46"/>
  <c r="H75" i="46" s="1"/>
  <c r="E75" i="46"/>
  <c r="G74" i="46"/>
  <c r="H74" i="46" s="1"/>
  <c r="E74" i="46"/>
  <c r="E73" i="46"/>
  <c r="G72" i="46"/>
  <c r="E72" i="46"/>
  <c r="H72" i="46" s="1"/>
  <c r="E67" i="46"/>
  <c r="G66" i="46"/>
  <c r="E66" i="46"/>
  <c r="H66" i="46" s="1"/>
  <c r="G65" i="46"/>
  <c r="H65" i="46" s="1"/>
  <c r="E65" i="46"/>
  <c r="G64" i="46"/>
  <c r="H64" i="46" s="1"/>
  <c r="E64" i="46"/>
  <c r="E63" i="46"/>
  <c r="G61" i="46"/>
  <c r="E61" i="46"/>
  <c r="H61" i="46" s="1"/>
  <c r="G60" i="46"/>
  <c r="H60" i="46" s="1"/>
  <c r="E60" i="46"/>
  <c r="G59" i="46"/>
  <c r="H59" i="46" s="1"/>
  <c r="E59" i="46"/>
  <c r="E57" i="46"/>
  <c r="G56" i="46"/>
  <c r="E56" i="46"/>
  <c r="H56" i="46" s="1"/>
  <c r="G55" i="46"/>
  <c r="H55" i="46" s="1"/>
  <c r="E55" i="46"/>
  <c r="G53" i="46"/>
  <c r="H53" i="46" s="1"/>
  <c r="E53" i="46"/>
  <c r="E52" i="46"/>
  <c r="G51" i="46"/>
  <c r="E51" i="46"/>
  <c r="H51" i="46" s="1"/>
  <c r="G49" i="46"/>
  <c r="H49" i="46" s="1"/>
  <c r="E49" i="46"/>
  <c r="G47" i="46"/>
  <c r="H47" i="46" s="1"/>
  <c r="E47" i="46"/>
  <c r="E45" i="46"/>
  <c r="G43" i="46"/>
  <c r="E43" i="46"/>
  <c r="H43" i="46" s="1"/>
  <c r="G41" i="46"/>
  <c r="H41" i="46" s="1"/>
  <c r="E41" i="46"/>
  <c r="G39" i="46"/>
  <c r="H39" i="46" s="1"/>
  <c r="E39" i="46"/>
  <c r="E37" i="46"/>
  <c r="G35" i="46"/>
  <c r="E35" i="46"/>
  <c r="H35" i="46" s="1"/>
  <c r="G33" i="46"/>
  <c r="H33" i="46" s="1"/>
  <c r="E33" i="46"/>
  <c r="G32" i="46"/>
  <c r="H32" i="46" s="1"/>
  <c r="E32" i="46"/>
  <c r="E30" i="46"/>
  <c r="G29" i="46"/>
  <c r="E29" i="46"/>
  <c r="H29" i="46" s="1"/>
  <c r="G28" i="46"/>
  <c r="H28" i="46" s="1"/>
  <c r="E28" i="46"/>
  <c r="G27" i="46"/>
  <c r="H27" i="46" s="1"/>
  <c r="E27" i="46"/>
  <c r="E26" i="46"/>
  <c r="G25" i="46"/>
  <c r="E25" i="46"/>
  <c r="H25" i="46" s="1"/>
  <c r="G24" i="46"/>
  <c r="E24" i="46"/>
  <c r="H24" i="46" s="1"/>
  <c r="G23" i="46"/>
  <c r="H23" i="46" s="1"/>
  <c r="E23" i="46"/>
  <c r="E22" i="46"/>
  <c r="G20" i="46"/>
  <c r="E20" i="46"/>
  <c r="H20" i="46" s="1"/>
  <c r="G18" i="46"/>
  <c r="E18" i="46"/>
  <c r="H18" i="46" s="1"/>
  <c r="G17" i="46"/>
  <c r="H17" i="46" s="1"/>
  <c r="E17" i="46"/>
  <c r="E15" i="46"/>
  <c r="G14" i="46"/>
  <c r="E14" i="46"/>
  <c r="H14" i="46" s="1"/>
  <c r="G12" i="46"/>
  <c r="E12" i="46"/>
  <c r="H12" i="46" s="1"/>
  <c r="H57" i="46" l="1"/>
  <c r="H15" i="46"/>
  <c r="H37" i="46"/>
  <c r="G76" i="46"/>
  <c r="H52" i="46"/>
  <c r="H73" i="46"/>
  <c r="H45" i="46"/>
  <c r="E63" i="59"/>
  <c r="H54" i="58"/>
  <c r="G68" i="57"/>
  <c r="H68" i="57" s="1"/>
  <c r="H47" i="56"/>
  <c r="H67" i="56"/>
  <c r="G65" i="55"/>
  <c r="H65" i="55" s="1"/>
  <c r="G70" i="54"/>
  <c r="H70" i="54" s="1"/>
  <c r="E68" i="53"/>
  <c r="G15" i="53"/>
  <c r="H15" i="53" s="1"/>
  <c r="H26" i="52"/>
  <c r="G15" i="46"/>
  <c r="G68" i="46" s="1"/>
  <c r="G22" i="46"/>
  <c r="H22" i="46" s="1"/>
  <c r="G26" i="46"/>
  <c r="H26" i="46" s="1"/>
  <c r="G30" i="46"/>
  <c r="H30" i="46" s="1"/>
  <c r="G37" i="46"/>
  <c r="G45" i="46"/>
  <c r="G52" i="46"/>
  <c r="G57" i="46"/>
  <c r="G63" i="46"/>
  <c r="H63" i="46" s="1"/>
  <c r="G67" i="46"/>
  <c r="H67" i="46" s="1"/>
  <c r="G73" i="46"/>
  <c r="G15" i="59"/>
  <c r="H15" i="59" s="1"/>
  <c r="G21" i="59"/>
  <c r="H21" i="59" s="1"/>
  <c r="G34" i="59"/>
  <c r="H34" i="59" s="1"/>
  <c r="G44" i="59"/>
  <c r="H44" i="59" s="1"/>
  <c r="H51" i="59"/>
  <c r="H16" i="58"/>
  <c r="G24" i="58"/>
  <c r="H24" i="58" s="1"/>
  <c r="H32" i="58"/>
  <c r="G44" i="58"/>
  <c r="H44" i="58" s="1"/>
  <c r="G54" i="58"/>
  <c r="G62" i="58"/>
  <c r="H62" i="58" s="1"/>
  <c r="G22" i="57"/>
  <c r="H22" i="57" s="1"/>
  <c r="G34" i="57"/>
  <c r="H34" i="57" s="1"/>
  <c r="H48" i="57"/>
  <c r="G48" i="57"/>
  <c r="H58" i="57"/>
  <c r="G58" i="57"/>
  <c r="G21" i="56"/>
  <c r="H21" i="56" s="1"/>
  <c r="G31" i="56"/>
  <c r="H31" i="56" s="1"/>
  <c r="G47" i="56"/>
  <c r="G58" i="56"/>
  <c r="H58" i="56" s="1"/>
  <c r="G67" i="56"/>
  <c r="H46" i="55"/>
  <c r="H58" i="55"/>
  <c r="G20" i="54"/>
  <c r="H20" i="54" s="1"/>
  <c r="H38" i="54"/>
  <c r="G38" i="54"/>
  <c r="H52" i="54"/>
  <c r="H62" i="54"/>
  <c r="G80" i="54"/>
  <c r="H80" i="54" s="1"/>
  <c r="G26" i="52"/>
  <c r="G46" i="52"/>
  <c r="H46" i="52" s="1"/>
  <c r="H67" i="51"/>
  <c r="G67" i="51"/>
  <c r="E71" i="51"/>
  <c r="G36" i="57"/>
  <c r="H36" i="57" s="1"/>
  <c r="G17" i="47"/>
  <c r="H17" i="47" s="1"/>
  <c r="H74" i="47"/>
  <c r="G74" i="47"/>
  <c r="E68" i="46"/>
  <c r="G36" i="59"/>
  <c r="H36" i="59" s="1"/>
  <c r="H46" i="59"/>
  <c r="H59" i="59"/>
  <c r="G25" i="58"/>
  <c r="H25" i="58" s="1"/>
  <c r="E61" i="57"/>
  <c r="H12" i="57"/>
  <c r="H24" i="57"/>
  <c r="H38" i="57"/>
  <c r="H50" i="57"/>
  <c r="H60" i="57"/>
  <c r="H48" i="55"/>
  <c r="G48" i="55"/>
  <c r="H59" i="55"/>
  <c r="H68" i="55"/>
  <c r="G54" i="54"/>
  <c r="H54" i="54" s="1"/>
  <c r="H63" i="54"/>
  <c r="H72" i="54"/>
  <c r="H65" i="53"/>
  <c r="G65" i="53"/>
  <c r="H15" i="52"/>
  <c r="E62" i="52"/>
  <c r="H18" i="48"/>
  <c r="H28" i="48"/>
  <c r="H42" i="48"/>
  <c r="H56" i="48"/>
  <c r="H67" i="48"/>
  <c r="H27" i="59"/>
  <c r="H17" i="58"/>
  <c r="G23" i="55"/>
  <c r="H23" i="55" s="1"/>
  <c r="G65" i="47"/>
  <c r="H65" i="47" s="1"/>
  <c r="H36" i="58"/>
  <c r="H47" i="58"/>
  <c r="G47" i="58"/>
  <c r="G12" i="56"/>
  <c r="E68" i="56"/>
  <c r="G23" i="56"/>
  <c r="H23" i="56" s="1"/>
  <c r="G35" i="56"/>
  <c r="H35" i="56" s="1"/>
  <c r="G49" i="56"/>
  <c r="H49" i="56" s="1"/>
  <c r="H60" i="56"/>
  <c r="G60" i="56"/>
  <c r="H25" i="55"/>
  <c r="H36" i="55"/>
  <c r="H23" i="54"/>
  <c r="G23" i="54"/>
  <c r="H42" i="54"/>
  <c r="H31" i="52"/>
  <c r="G31" i="52"/>
  <c r="H46" i="58"/>
  <c r="H23" i="57"/>
  <c r="G23" i="57"/>
  <c r="H29" i="54"/>
  <c r="G38" i="47"/>
  <c r="H38" i="47" s="1"/>
  <c r="G28" i="59"/>
  <c r="H28" i="59" s="1"/>
  <c r="H67" i="59"/>
  <c r="G19" i="58"/>
  <c r="H19" i="58" s="1"/>
  <c r="H26" i="58"/>
  <c r="G36" i="58"/>
  <c r="G56" i="58"/>
  <c r="H56" i="58" s="1"/>
  <c r="H14" i="57"/>
  <c r="H25" i="57"/>
  <c r="H37" i="56"/>
  <c r="H62" i="56"/>
  <c r="H73" i="56"/>
  <c r="G14" i="55"/>
  <c r="H14" i="55" s="1"/>
  <c r="G25" i="55"/>
  <c r="G36" i="55"/>
  <c r="H60" i="55"/>
  <c r="G60" i="55"/>
  <c r="G78" i="55"/>
  <c r="G42" i="54"/>
  <c r="H65" i="54"/>
  <c r="G65" i="54"/>
  <c r="G56" i="53"/>
  <c r="H56" i="53" s="1"/>
  <c r="G67" i="53"/>
  <c r="H67" i="53" s="1"/>
  <c r="E85" i="47"/>
  <c r="H80" i="47"/>
  <c r="G80" i="47"/>
  <c r="H49" i="57"/>
  <c r="G49" i="57"/>
  <c r="H32" i="55"/>
  <c r="G32" i="55"/>
  <c r="G82" i="48"/>
  <c r="H27" i="47"/>
  <c r="G27" i="47"/>
  <c r="H54" i="47"/>
  <c r="G54" i="47"/>
  <c r="G38" i="59"/>
  <c r="H38" i="59" s="1"/>
  <c r="H54" i="59"/>
  <c r="G67" i="59"/>
  <c r="G71" i="59" s="1"/>
  <c r="H71" i="59" s="1"/>
  <c r="H21" i="58"/>
  <c r="H27" i="58"/>
  <c r="H38" i="58"/>
  <c r="G48" i="58"/>
  <c r="H48" i="58" s="1"/>
  <c r="H58" i="58"/>
  <c r="G58" i="58"/>
  <c r="G67" i="58"/>
  <c r="G14" i="57"/>
  <c r="G61" i="57" s="1"/>
  <c r="G25" i="57"/>
  <c r="G40" i="57"/>
  <c r="H40" i="57" s="1"/>
  <c r="H15" i="56"/>
  <c r="H26" i="56"/>
  <c r="H39" i="56"/>
  <c r="H53" i="56"/>
  <c r="H63" i="56"/>
  <c r="G73" i="56"/>
  <c r="H15" i="55"/>
  <c r="H26" i="55"/>
  <c r="H38" i="55"/>
  <c r="H52" i="55"/>
  <c r="H79" i="55"/>
  <c r="G14" i="54"/>
  <c r="H14" i="54" s="1"/>
  <c r="G31" i="54"/>
  <c r="H31" i="54" s="1"/>
  <c r="H44" i="54"/>
  <c r="H56" i="54"/>
  <c r="G83" i="54"/>
  <c r="H83" i="54" s="1"/>
  <c r="G45" i="53"/>
  <c r="H45" i="53" s="1"/>
  <c r="H53" i="52"/>
  <c r="G67" i="52"/>
  <c r="H67" i="52" s="1"/>
  <c r="G80" i="48"/>
  <c r="H80" i="48" s="1"/>
  <c r="H55" i="58"/>
  <c r="H59" i="58"/>
  <c r="G68" i="58"/>
  <c r="H68" i="58" s="1"/>
  <c r="G16" i="57"/>
  <c r="H16" i="57" s="1"/>
  <c r="H26" i="57"/>
  <c r="G26" i="57"/>
  <c r="H42" i="57"/>
  <c r="G42" i="57"/>
  <c r="H65" i="57"/>
  <c r="G70" i="55"/>
  <c r="H70" i="55" s="1"/>
  <c r="G74" i="54"/>
  <c r="H74" i="54" s="1"/>
  <c r="G59" i="53"/>
  <c r="H59" i="53"/>
  <c r="G20" i="52"/>
  <c r="H20" i="52" s="1"/>
  <c r="H24" i="50"/>
  <c r="E63" i="58"/>
  <c r="H30" i="59"/>
  <c r="G53" i="57"/>
  <c r="H53" i="57" s="1"/>
  <c r="G30" i="59"/>
  <c r="G63" i="59" s="1"/>
  <c r="G40" i="59"/>
  <c r="H40" i="59" s="1"/>
  <c r="H48" i="59"/>
  <c r="H61" i="59"/>
  <c r="H68" i="59"/>
  <c r="H12" i="58"/>
  <c r="H29" i="58"/>
  <c r="G50" i="58"/>
  <c r="H50" i="58" s="1"/>
  <c r="G59" i="58"/>
  <c r="H69" i="58"/>
  <c r="G69" i="58"/>
  <c r="H17" i="57"/>
  <c r="G17" i="57"/>
  <c r="G28" i="57"/>
  <c r="H28" i="57" s="1"/>
  <c r="G44" i="57"/>
  <c r="H44" i="57" s="1"/>
  <c r="G54" i="57"/>
  <c r="H54" i="57" s="1"/>
  <c r="H66" i="57"/>
  <c r="H17" i="56"/>
  <c r="H27" i="56"/>
  <c r="H41" i="56"/>
  <c r="H54" i="56"/>
  <c r="H64" i="56"/>
  <c r="G17" i="55"/>
  <c r="H17" i="55" s="1"/>
  <c r="G27" i="55"/>
  <c r="H27" i="55" s="1"/>
  <c r="H40" i="55"/>
  <c r="G40" i="55"/>
  <c r="H53" i="55"/>
  <c r="H63" i="55"/>
  <c r="H80" i="55"/>
  <c r="G80" i="55"/>
  <c r="G25" i="54"/>
  <c r="H25" i="54" s="1"/>
  <c r="H46" i="54"/>
  <c r="G46" i="54"/>
  <c r="H58" i="54"/>
  <c r="H67" i="54"/>
  <c r="E85" i="54"/>
  <c r="H24" i="53"/>
  <c r="G24" i="53"/>
  <c r="H49" i="53"/>
  <c r="G49" i="53"/>
  <c r="H14" i="50"/>
  <c r="G14" i="50"/>
  <c r="H25" i="50"/>
  <c r="G25" i="50"/>
  <c r="G40" i="50"/>
  <c r="H40" i="50" s="1"/>
  <c r="G52" i="50"/>
  <c r="H52" i="50" s="1"/>
  <c r="E61" i="50"/>
  <c r="H34" i="58"/>
  <c r="E76" i="46"/>
  <c r="H76" i="46" s="1"/>
  <c r="H25" i="59"/>
  <c r="H69" i="59"/>
  <c r="H51" i="58"/>
  <c r="H60" i="58"/>
  <c r="H70" i="58"/>
  <c r="H19" i="57"/>
  <c r="H30" i="57"/>
  <c r="H45" i="57"/>
  <c r="H56" i="57"/>
  <c r="G75" i="56"/>
  <c r="H75" i="56" s="1"/>
  <c r="H28" i="55"/>
  <c r="G17" i="54"/>
  <c r="H17" i="54" s="1"/>
  <c r="H26" i="54"/>
  <c r="H34" i="54"/>
  <c r="H25" i="53"/>
  <c r="G25" i="53"/>
  <c r="H41" i="52"/>
  <c r="H36" i="51"/>
  <c r="H60" i="51"/>
  <c r="H42" i="59"/>
  <c r="H14" i="58"/>
  <c r="G18" i="56"/>
  <c r="H18" i="56" s="1"/>
  <c r="H28" i="56"/>
  <c r="G28" i="56"/>
  <c r="H43" i="56"/>
  <c r="G43" i="56"/>
  <c r="H55" i="56"/>
  <c r="G55" i="56"/>
  <c r="H65" i="56"/>
  <c r="G65" i="56"/>
  <c r="H54" i="55"/>
  <c r="G54" i="55"/>
  <c r="H59" i="54"/>
  <c r="G59" i="54"/>
  <c r="E76" i="54"/>
  <c r="G74" i="53"/>
  <c r="G76" i="53" s="1"/>
  <c r="H76" i="53" s="1"/>
  <c r="H74" i="53"/>
  <c r="H57" i="52"/>
  <c r="G57" i="52"/>
  <c r="H14" i="51"/>
  <c r="G14" i="51"/>
  <c r="H25" i="51"/>
  <c r="G25" i="51"/>
  <c r="G38" i="51"/>
  <c r="H38" i="51" s="1"/>
  <c r="G51" i="51"/>
  <c r="H51" i="51" s="1"/>
  <c r="G61" i="51"/>
  <c r="H61" i="51" s="1"/>
  <c r="G42" i="59"/>
  <c r="H56" i="59"/>
  <c r="H62" i="59"/>
  <c r="G14" i="58"/>
  <c r="G63" i="58" s="1"/>
  <c r="G23" i="58"/>
  <c r="H23" i="58" s="1"/>
  <c r="G30" i="58"/>
  <c r="H30" i="58" s="1"/>
  <c r="G42" i="58"/>
  <c r="H42" i="58" s="1"/>
  <c r="G52" i="58"/>
  <c r="H52" i="58" s="1"/>
  <c r="H61" i="58"/>
  <c r="E71" i="58"/>
  <c r="H21" i="57"/>
  <c r="H32" i="57"/>
  <c r="H46" i="57"/>
  <c r="H57" i="57"/>
  <c r="H20" i="56"/>
  <c r="H57" i="56"/>
  <c r="E77" i="56"/>
  <c r="G20" i="55"/>
  <c r="H20" i="55" s="1"/>
  <c r="G29" i="55"/>
  <c r="H29" i="55" s="1"/>
  <c r="H44" i="55"/>
  <c r="G72" i="55"/>
  <c r="H72" i="55" s="1"/>
  <c r="G27" i="54"/>
  <c r="H27" i="54" s="1"/>
  <c r="H36" i="54"/>
  <c r="H50" i="54"/>
  <c r="H33" i="53"/>
  <c r="G33" i="53"/>
  <c r="H57" i="53"/>
  <c r="H17" i="52"/>
  <c r="G17" i="52"/>
  <c r="G27" i="52"/>
  <c r="H27" i="52" s="1"/>
  <c r="G43" i="52"/>
  <c r="H43" i="52" s="1"/>
  <c r="H54" i="52"/>
  <c r="G54" i="52"/>
  <c r="H74" i="49"/>
  <c r="G74" i="49"/>
  <c r="H18" i="47"/>
  <c r="H28" i="47"/>
  <c r="H40" i="47"/>
  <c r="H55" i="47"/>
  <c r="H66" i="47"/>
  <c r="H75" i="47"/>
  <c r="E73" i="55"/>
  <c r="H84" i="54"/>
  <c r="G84" i="54"/>
  <c r="H26" i="53"/>
  <c r="H35" i="53"/>
  <c r="H47" i="53"/>
  <c r="G57" i="53"/>
  <c r="G66" i="53"/>
  <c r="H66" i="53" s="1"/>
  <c r="H75" i="53"/>
  <c r="G75" i="53"/>
  <c r="G19" i="52"/>
  <c r="H19" i="52" s="1"/>
  <c r="G29" i="52"/>
  <c r="H29" i="52" s="1"/>
  <c r="H45" i="52"/>
  <c r="G45" i="52"/>
  <c r="H55" i="52"/>
  <c r="G55" i="52"/>
  <c r="G66" i="52"/>
  <c r="G70" i="52" s="1"/>
  <c r="H17" i="49"/>
  <c r="G17" i="49"/>
  <c r="G27" i="49"/>
  <c r="H27" i="49" s="1"/>
  <c r="G42" i="49"/>
  <c r="H42" i="49" s="1"/>
  <c r="H54" i="49"/>
  <c r="G54" i="49"/>
  <c r="H64" i="49"/>
  <c r="G64" i="49"/>
  <c r="H75" i="49"/>
  <c r="G18" i="53"/>
  <c r="H18" i="53" s="1"/>
  <c r="H37" i="53"/>
  <c r="H51" i="53"/>
  <c r="H68" i="51"/>
  <c r="H23" i="48"/>
  <c r="G23" i="48"/>
  <c r="G32" i="48"/>
  <c r="H32" i="48" s="1"/>
  <c r="G48" i="48"/>
  <c r="H48" i="48" s="1"/>
  <c r="G60" i="48"/>
  <c r="H60" i="48" s="1"/>
  <c r="H70" i="48"/>
  <c r="G70" i="48"/>
  <c r="H81" i="48"/>
  <c r="H81" i="47"/>
  <c r="H20" i="53"/>
  <c r="H60" i="53"/>
  <c r="G60" i="53"/>
  <c r="H21" i="52"/>
  <c r="H33" i="52"/>
  <c r="H47" i="52"/>
  <c r="H58" i="52"/>
  <c r="H68" i="52"/>
  <c r="H19" i="51"/>
  <c r="H30" i="50"/>
  <c r="G67" i="50"/>
  <c r="H67" i="50" s="1"/>
  <c r="E83" i="48"/>
  <c r="G20" i="53"/>
  <c r="G28" i="53"/>
  <c r="H28" i="53" s="1"/>
  <c r="H52" i="53"/>
  <c r="H61" i="53"/>
  <c r="G21" i="52"/>
  <c r="G33" i="52"/>
  <c r="G47" i="52"/>
  <c r="G58" i="52"/>
  <c r="G68" i="52"/>
  <c r="G21" i="51"/>
  <c r="H21" i="51" s="1"/>
  <c r="H30" i="51"/>
  <c r="G30" i="51"/>
  <c r="H46" i="51"/>
  <c r="G46" i="51"/>
  <c r="H56" i="51"/>
  <c r="G56" i="51"/>
  <c r="G21" i="50"/>
  <c r="H21" i="50" s="1"/>
  <c r="G32" i="50"/>
  <c r="H32" i="50" s="1"/>
  <c r="G46" i="50"/>
  <c r="H46" i="50" s="1"/>
  <c r="H57" i="50"/>
  <c r="G57" i="50"/>
  <c r="H68" i="50"/>
  <c r="H23" i="47"/>
  <c r="G23" i="47"/>
  <c r="G31" i="47"/>
  <c r="H31" i="47" s="1"/>
  <c r="G46" i="47"/>
  <c r="H46" i="47" s="1"/>
  <c r="G59" i="47"/>
  <c r="G76" i="47" s="1"/>
  <c r="G70" i="47"/>
  <c r="H70" i="47" s="1"/>
  <c r="H81" i="54"/>
  <c r="H22" i="53"/>
  <c r="H29" i="53"/>
  <c r="H22" i="52"/>
  <c r="G22" i="52"/>
  <c r="H35" i="52"/>
  <c r="G35" i="52"/>
  <c r="G49" i="52"/>
  <c r="H49" i="52" s="1"/>
  <c r="H59" i="52"/>
  <c r="G59" i="52"/>
  <c r="E76" i="47"/>
  <c r="H24" i="47"/>
  <c r="H33" i="47"/>
  <c r="H48" i="47"/>
  <c r="H61" i="47"/>
  <c r="H71" i="47"/>
  <c r="E69" i="57"/>
  <c r="G41" i="53"/>
  <c r="H41" i="53" s="1"/>
  <c r="H63" i="53"/>
  <c r="H72" i="53"/>
  <c r="H12" i="52"/>
  <c r="G12" i="52"/>
  <c r="G24" i="52"/>
  <c r="H24" i="52" s="1"/>
  <c r="H37" i="52"/>
  <c r="G37" i="52"/>
  <c r="H50" i="52"/>
  <c r="G50" i="52"/>
  <c r="G60" i="52"/>
  <c r="H60" i="52" s="1"/>
  <c r="E70" i="52"/>
  <c r="H70" i="52" s="1"/>
  <c r="H22" i="49"/>
  <c r="G22" i="49"/>
  <c r="G34" i="49"/>
  <c r="H34" i="49" s="1"/>
  <c r="H48" i="49"/>
  <c r="G48" i="49"/>
  <c r="H59" i="49"/>
  <c r="G59" i="49"/>
  <c r="E76" i="49"/>
  <c r="H76" i="49" s="1"/>
  <c r="G59" i="57"/>
  <c r="H59" i="57" s="1"/>
  <c r="G65" i="57"/>
  <c r="G69" i="57" s="1"/>
  <c r="G14" i="56"/>
  <c r="H14" i="56" s="1"/>
  <c r="G20" i="56"/>
  <c r="G24" i="56"/>
  <c r="H24" i="56" s="1"/>
  <c r="G29" i="56"/>
  <c r="H29" i="56" s="1"/>
  <c r="G37" i="56"/>
  <c r="G45" i="56"/>
  <c r="H45" i="56" s="1"/>
  <c r="G51" i="56"/>
  <c r="H51" i="56" s="1"/>
  <c r="G57" i="56"/>
  <c r="G62" i="56"/>
  <c r="G66" i="56"/>
  <c r="H66" i="56" s="1"/>
  <c r="G72" i="56"/>
  <c r="G77" i="56" s="1"/>
  <c r="G76" i="56"/>
  <c r="H76" i="56" s="1"/>
  <c r="G12" i="55"/>
  <c r="G18" i="55"/>
  <c r="H18" i="55" s="1"/>
  <c r="G24" i="55"/>
  <c r="H24" i="55" s="1"/>
  <c r="G28" i="55"/>
  <c r="G34" i="55"/>
  <c r="H34" i="55" s="1"/>
  <c r="G12" i="53"/>
  <c r="H12" i="53" s="1"/>
  <c r="H43" i="53"/>
  <c r="H14" i="52"/>
  <c r="H25" i="52"/>
  <c r="H39" i="52"/>
  <c r="H51" i="52"/>
  <c r="H61" i="52"/>
  <c r="G76" i="49"/>
  <c r="H84" i="47"/>
  <c r="G84" i="47"/>
  <c r="H14" i="53"/>
  <c r="H23" i="53"/>
  <c r="G30" i="53"/>
  <c r="H30" i="53" s="1"/>
  <c r="G43" i="53"/>
  <c r="H55" i="53"/>
  <c r="G55" i="53"/>
  <c r="H73" i="53"/>
  <c r="G14" i="52"/>
  <c r="G25" i="52"/>
  <c r="G39" i="52"/>
  <c r="G51" i="52"/>
  <c r="G61" i="52"/>
  <c r="G67" i="49"/>
  <c r="G17" i="48"/>
  <c r="G73" i="48" s="1"/>
  <c r="G27" i="48"/>
  <c r="H27" i="48" s="1"/>
  <c r="H40" i="48"/>
  <c r="G40" i="48"/>
  <c r="H54" i="48"/>
  <c r="G54" i="48"/>
  <c r="G65" i="48"/>
  <c r="H65" i="48" s="1"/>
  <c r="E82" i="48"/>
  <c r="H12" i="49"/>
  <c r="H71" i="49"/>
  <c r="H12" i="48"/>
  <c r="H77" i="48"/>
  <c r="H12" i="47"/>
  <c r="E63" i="51"/>
  <c r="E69" i="50"/>
  <c r="G69" i="52"/>
  <c r="H69" i="52" s="1"/>
  <c r="G12" i="51"/>
  <c r="G19" i="51"/>
  <c r="G24" i="51"/>
  <c r="H24" i="51" s="1"/>
  <c r="G29" i="51"/>
  <c r="H29" i="51" s="1"/>
  <c r="G36" i="51"/>
  <c r="G44" i="51"/>
  <c r="H44" i="51" s="1"/>
  <c r="G50" i="51"/>
  <c r="H50" i="51" s="1"/>
  <c r="G55" i="51"/>
  <c r="H55" i="51" s="1"/>
  <c r="G60" i="51"/>
  <c r="G70" i="51"/>
  <c r="H70" i="51" s="1"/>
  <c r="G12" i="50"/>
  <c r="G19" i="50"/>
  <c r="H19" i="50" s="1"/>
  <c r="G24" i="50"/>
  <c r="G30" i="50"/>
  <c r="G38" i="50"/>
  <c r="H38" i="50" s="1"/>
  <c r="G45" i="50"/>
  <c r="H45" i="50" s="1"/>
  <c r="G50" i="50"/>
  <c r="H50" i="50" s="1"/>
  <c r="G56" i="50"/>
  <c r="H56" i="50" s="1"/>
  <c r="G60" i="50"/>
  <c r="H60" i="50" s="1"/>
  <c r="G66" i="50"/>
  <c r="H66" i="50" s="1"/>
  <c r="G70" i="57" l="1"/>
  <c r="G77" i="46"/>
  <c r="G72" i="59"/>
  <c r="G83" i="48"/>
  <c r="H73" i="48"/>
  <c r="G73" i="55"/>
  <c r="G71" i="58"/>
  <c r="G72" i="58" s="1"/>
  <c r="G69" i="50"/>
  <c r="H61" i="57"/>
  <c r="E70" i="57"/>
  <c r="G71" i="51"/>
  <c r="H71" i="51" s="1"/>
  <c r="H59" i="47"/>
  <c r="H82" i="48"/>
  <c r="H69" i="57"/>
  <c r="H63" i="58"/>
  <c r="E72" i="58"/>
  <c r="H62" i="52"/>
  <c r="E71" i="52"/>
  <c r="H68" i="46"/>
  <c r="E77" i="46"/>
  <c r="G77" i="49"/>
  <c r="E86" i="54"/>
  <c r="G82" i="55"/>
  <c r="H82" i="55" s="1"/>
  <c r="H78" i="55"/>
  <c r="H12" i="55"/>
  <c r="H83" i="48"/>
  <c r="G68" i="53"/>
  <c r="G63" i="51"/>
  <c r="H63" i="51" s="1"/>
  <c r="H12" i="51"/>
  <c r="E70" i="50"/>
  <c r="G85" i="47"/>
  <c r="G86" i="47" s="1"/>
  <c r="H68" i="56"/>
  <c r="E78" i="56"/>
  <c r="H17" i="48"/>
  <c r="H66" i="52"/>
  <c r="H77" i="56"/>
  <c r="E77" i="49"/>
  <c r="G85" i="54"/>
  <c r="H85" i="54" s="1"/>
  <c r="H68" i="53"/>
  <c r="E77" i="53"/>
  <c r="H71" i="58"/>
  <c r="G68" i="56"/>
  <c r="G61" i="50"/>
  <c r="H69" i="50"/>
  <c r="H67" i="49"/>
  <c r="H73" i="55"/>
  <c r="E83" i="55"/>
  <c r="H12" i="50"/>
  <c r="H85" i="47"/>
  <c r="H67" i="58"/>
  <c r="H12" i="56"/>
  <c r="H63" i="59"/>
  <c r="E72" i="59"/>
  <c r="G76" i="54"/>
  <c r="E72" i="51"/>
  <c r="G62" i="52"/>
  <c r="H76" i="47"/>
  <c r="E86" i="47"/>
  <c r="H72" i="56"/>
  <c r="H77" i="49" l="1"/>
  <c r="H70" i="50"/>
  <c r="G71" i="52"/>
  <c r="G77" i="53"/>
  <c r="G86" i="54"/>
  <c r="H70" i="57"/>
  <c r="H77" i="46"/>
  <c r="H72" i="59"/>
  <c r="G70" i="50"/>
  <c r="G78" i="56"/>
  <c r="H78" i="56"/>
  <c r="G72" i="51"/>
  <c r="H72" i="51"/>
  <c r="H86" i="47"/>
  <c r="H61" i="50"/>
  <c r="H76" i="54"/>
  <c r="H72" i="58"/>
  <c r="G83" i="55"/>
  <c r="H86" i="54" l="1"/>
  <c r="H77" i="53"/>
  <c r="H71" i="52"/>
  <c r="H83" i="55"/>
  <c r="D8" i="85"/>
  <c r="C8" i="85"/>
  <c r="D7" i="85"/>
  <c r="C7" i="85"/>
  <c r="D8" i="86"/>
  <c r="C8" i="86"/>
  <c r="D7" i="86"/>
  <c r="C7" i="86"/>
  <c r="D8" i="87"/>
  <c r="C8" i="87"/>
  <c r="D7" i="87"/>
  <c r="C7" i="87"/>
  <c r="D8" i="88"/>
  <c r="C8" i="88"/>
  <c r="D7" i="88"/>
  <c r="C7" i="88"/>
  <c r="D8" i="89"/>
  <c r="C8" i="89"/>
  <c r="D7" i="89"/>
  <c r="C7" i="89"/>
  <c r="D8" i="90"/>
  <c r="C8" i="90"/>
  <c r="D7" i="90"/>
  <c r="C7" i="90"/>
  <c r="D8" i="91"/>
  <c r="C8" i="91"/>
  <c r="D7" i="91"/>
  <c r="C7" i="91"/>
  <c r="D8" i="92"/>
  <c r="C8" i="92"/>
  <c r="D7" i="92"/>
  <c r="C7" i="92"/>
  <c r="D8" i="93"/>
  <c r="C8" i="93"/>
  <c r="D7" i="93"/>
  <c r="C7" i="93"/>
  <c r="D8" i="84"/>
  <c r="C8" i="84"/>
  <c r="D7" i="84"/>
  <c r="C7" i="84"/>
  <c r="E101" i="85"/>
  <c r="E100" i="85"/>
  <c r="E99" i="85"/>
  <c r="A98" i="85" a="1"/>
  <c r="A98" i="85" s="1"/>
  <c r="E101" i="86"/>
  <c r="E100" i="86"/>
  <c r="E99" i="86"/>
  <c r="A98" i="86" a="1"/>
  <c r="A98" i="86" s="1"/>
  <c r="E101" i="87"/>
  <c r="E100" i="87"/>
  <c r="E99" i="87"/>
  <c r="A98" i="87" a="1"/>
  <c r="A98" i="87" s="1"/>
  <c r="E101" i="88"/>
  <c r="E100" i="88"/>
  <c r="E99" i="88"/>
  <c r="A98" i="88" a="1"/>
  <c r="A98" i="88" s="1"/>
  <c r="E101" i="89"/>
  <c r="E100" i="89"/>
  <c r="E99" i="89"/>
  <c r="A98" i="89" a="1"/>
  <c r="A98" i="89" s="1"/>
  <c r="E101" i="90"/>
  <c r="E100" i="90"/>
  <c r="E99" i="90"/>
  <c r="A98" i="90" a="1"/>
  <c r="A98" i="90" s="1"/>
  <c r="E101" i="91"/>
  <c r="E100" i="91"/>
  <c r="E99" i="91"/>
  <c r="A98" i="91" a="1"/>
  <c r="A98" i="91" s="1"/>
  <c r="E101" i="92"/>
  <c r="E100" i="92"/>
  <c r="E99" i="92"/>
  <c r="A98" i="92" a="1"/>
  <c r="A98" i="92" s="1"/>
  <c r="E101" i="93"/>
  <c r="E100" i="93"/>
  <c r="E99" i="93"/>
  <c r="A98" i="93" a="1"/>
  <c r="A98" i="93" s="1"/>
  <c r="E101" i="84"/>
  <c r="E100" i="84"/>
  <c r="E99" i="84"/>
  <c r="A98" i="84" a="1"/>
  <c r="A98" i="84" s="1"/>
  <c r="E77" i="93"/>
  <c r="E76" i="93"/>
  <c r="E75" i="93"/>
  <c r="E74" i="93"/>
  <c r="E69" i="93"/>
  <c r="E68" i="93"/>
  <c r="G67" i="93"/>
  <c r="E67" i="93"/>
  <c r="E66" i="93"/>
  <c r="E65" i="93"/>
  <c r="E63" i="93"/>
  <c r="E62" i="93"/>
  <c r="E61" i="93"/>
  <c r="E59" i="93"/>
  <c r="E58" i="93"/>
  <c r="G57" i="93"/>
  <c r="E57" i="93"/>
  <c r="E55" i="93"/>
  <c r="E53" i="93"/>
  <c r="E52" i="93"/>
  <c r="E50" i="93"/>
  <c r="E48" i="93"/>
  <c r="E46" i="93"/>
  <c r="E44" i="93"/>
  <c r="G42" i="93"/>
  <c r="E42" i="93"/>
  <c r="E40" i="93"/>
  <c r="E38" i="93"/>
  <c r="E36" i="93"/>
  <c r="E34" i="93"/>
  <c r="E33" i="93"/>
  <c r="E32" i="93"/>
  <c r="G31" i="93"/>
  <c r="E31" i="93"/>
  <c r="G29" i="93"/>
  <c r="E29" i="93"/>
  <c r="G28" i="93"/>
  <c r="E28" i="93"/>
  <c r="E27" i="93"/>
  <c r="E26" i="93"/>
  <c r="E25" i="93"/>
  <c r="E24" i="93"/>
  <c r="E22" i="93"/>
  <c r="G20" i="93"/>
  <c r="E20" i="93"/>
  <c r="G19" i="93"/>
  <c r="E19" i="93"/>
  <c r="G17" i="93"/>
  <c r="E17" i="93"/>
  <c r="E15" i="93"/>
  <c r="E14" i="93"/>
  <c r="E13" i="93"/>
  <c r="G72" i="92"/>
  <c r="E72" i="92"/>
  <c r="G71" i="92"/>
  <c r="E71" i="92"/>
  <c r="E70" i="92"/>
  <c r="G65" i="92"/>
  <c r="E65" i="92"/>
  <c r="E64" i="92"/>
  <c r="E63" i="92"/>
  <c r="E62" i="92"/>
  <c r="E60" i="92"/>
  <c r="G59" i="92"/>
  <c r="H59" i="92" s="1"/>
  <c r="E59" i="92"/>
  <c r="E57" i="92"/>
  <c r="G56" i="92"/>
  <c r="E56" i="92"/>
  <c r="G55" i="92"/>
  <c r="E55" i="92"/>
  <c r="E53" i="92"/>
  <c r="E52" i="92"/>
  <c r="E50" i="92"/>
  <c r="G50" i="92" s="1"/>
  <c r="H50" i="92" s="1"/>
  <c r="E48" i="92"/>
  <c r="H46" i="92"/>
  <c r="G46" i="92"/>
  <c r="E46" i="92"/>
  <c r="E44" i="92"/>
  <c r="G42" i="92"/>
  <c r="E42" i="92"/>
  <c r="H42" i="92" s="1"/>
  <c r="G40" i="92"/>
  <c r="E40" i="92"/>
  <c r="E38" i="92"/>
  <c r="E36" i="92"/>
  <c r="E34" i="92"/>
  <c r="E33" i="92"/>
  <c r="G32" i="92"/>
  <c r="H32" i="92" s="1"/>
  <c r="E32" i="92"/>
  <c r="E31" i="92"/>
  <c r="E29" i="92"/>
  <c r="G29" i="92" s="1"/>
  <c r="G28" i="92"/>
  <c r="E28" i="92"/>
  <c r="E27" i="92"/>
  <c r="E26" i="92"/>
  <c r="E25" i="92"/>
  <c r="G25" i="92" s="1"/>
  <c r="H25" i="92" s="1"/>
  <c r="E24" i="92"/>
  <c r="H22" i="92"/>
  <c r="G22" i="92"/>
  <c r="E22" i="92"/>
  <c r="E20" i="92"/>
  <c r="G19" i="92"/>
  <c r="E19" i="92"/>
  <c r="H19" i="92" s="1"/>
  <c r="G17" i="92"/>
  <c r="E17" i="92"/>
  <c r="E15" i="92"/>
  <c r="E14" i="92"/>
  <c r="E13" i="92"/>
  <c r="E72" i="91"/>
  <c r="E71" i="91"/>
  <c r="G71" i="91" s="1"/>
  <c r="H71" i="91" s="1"/>
  <c r="E70" i="91"/>
  <c r="E65" i="91"/>
  <c r="E64" i="91"/>
  <c r="G63" i="91"/>
  <c r="E63" i="91"/>
  <c r="H63" i="91" s="1"/>
  <c r="E62" i="91"/>
  <c r="H60" i="91"/>
  <c r="G60" i="91"/>
  <c r="E60" i="91"/>
  <c r="G59" i="91"/>
  <c r="E59" i="91"/>
  <c r="E57" i="91"/>
  <c r="G57" i="91" s="1"/>
  <c r="H57" i="91" s="1"/>
  <c r="E56" i="91"/>
  <c r="E55" i="91"/>
  <c r="G53" i="91"/>
  <c r="E53" i="91"/>
  <c r="G52" i="91"/>
  <c r="E52" i="91"/>
  <c r="H52" i="91" s="1"/>
  <c r="E50" i="91"/>
  <c r="G48" i="91"/>
  <c r="H48" i="91" s="1"/>
  <c r="E48" i="91"/>
  <c r="G46" i="91"/>
  <c r="E46" i="91"/>
  <c r="G44" i="91"/>
  <c r="H44" i="91" s="1"/>
  <c r="E44" i="91"/>
  <c r="E42" i="91"/>
  <c r="E40" i="91"/>
  <c r="E38" i="91"/>
  <c r="G36" i="91"/>
  <c r="E36" i="91"/>
  <c r="H36" i="91" s="1"/>
  <c r="E34" i="91"/>
  <c r="H33" i="91"/>
  <c r="G33" i="91"/>
  <c r="E33" i="91"/>
  <c r="G32" i="91"/>
  <c r="E32" i="91"/>
  <c r="E31" i="91"/>
  <c r="G31" i="91" s="1"/>
  <c r="H31" i="91" s="1"/>
  <c r="E29" i="91"/>
  <c r="E28" i="91"/>
  <c r="G27" i="91"/>
  <c r="E27" i="91"/>
  <c r="G26" i="91"/>
  <c r="E26" i="91"/>
  <c r="H26" i="91" s="1"/>
  <c r="E25" i="91"/>
  <c r="G24" i="91"/>
  <c r="H24" i="91" s="1"/>
  <c r="E24" i="91"/>
  <c r="G22" i="91"/>
  <c r="E22" i="91"/>
  <c r="G20" i="91"/>
  <c r="H20" i="91" s="1"/>
  <c r="E20" i="91"/>
  <c r="E19" i="91"/>
  <c r="E17" i="91"/>
  <c r="E15" i="91"/>
  <c r="G14" i="91"/>
  <c r="E14" i="91"/>
  <c r="H14" i="91" s="1"/>
  <c r="E13" i="91"/>
  <c r="E73" i="90"/>
  <c r="E72" i="90"/>
  <c r="E71" i="90"/>
  <c r="E70" i="90"/>
  <c r="G70" i="90" s="1"/>
  <c r="H70" i="90" s="1"/>
  <c r="E66" i="90"/>
  <c r="E65" i="90"/>
  <c r="G64" i="90"/>
  <c r="E64" i="90"/>
  <c r="H64" i="90" s="1"/>
  <c r="G63" i="90"/>
  <c r="E63" i="90"/>
  <c r="E62" i="90"/>
  <c r="G62" i="90" s="1"/>
  <c r="H62" i="90" s="1"/>
  <c r="E60" i="90"/>
  <c r="H59" i="90"/>
  <c r="G59" i="90"/>
  <c r="E59" i="90"/>
  <c r="E57" i="90"/>
  <c r="G56" i="90"/>
  <c r="E56" i="90"/>
  <c r="H56" i="90" s="1"/>
  <c r="E55" i="90"/>
  <c r="G53" i="90"/>
  <c r="E53" i="90"/>
  <c r="H53" i="90" s="1"/>
  <c r="E52" i="90"/>
  <c r="E50" i="90"/>
  <c r="E48" i="90"/>
  <c r="E46" i="90"/>
  <c r="G46" i="90" s="1"/>
  <c r="H46" i="90" s="1"/>
  <c r="E44" i="90"/>
  <c r="E42" i="90"/>
  <c r="G42" i="90" s="1"/>
  <c r="E40" i="90"/>
  <c r="G38" i="90"/>
  <c r="E38" i="90"/>
  <c r="H38" i="90" s="1"/>
  <c r="G36" i="90"/>
  <c r="E36" i="90"/>
  <c r="E34" i="90"/>
  <c r="G34" i="90" s="1"/>
  <c r="H34" i="90" s="1"/>
  <c r="E33" i="90"/>
  <c r="H32" i="90"/>
  <c r="G32" i="90"/>
  <c r="E32" i="90"/>
  <c r="E31" i="90"/>
  <c r="G29" i="90"/>
  <c r="E29" i="90"/>
  <c r="H29" i="90" s="1"/>
  <c r="E28" i="90"/>
  <c r="G27" i="90"/>
  <c r="E27" i="90"/>
  <c r="H27" i="90" s="1"/>
  <c r="E26" i="90"/>
  <c r="E25" i="90"/>
  <c r="E24" i="90"/>
  <c r="E22" i="90"/>
  <c r="G22" i="90" s="1"/>
  <c r="H22" i="90" s="1"/>
  <c r="E20" i="90"/>
  <c r="E19" i="90"/>
  <c r="G19" i="90" s="1"/>
  <c r="E17" i="90"/>
  <c r="G15" i="90"/>
  <c r="E15" i="90"/>
  <c r="H15" i="90" s="1"/>
  <c r="G14" i="90"/>
  <c r="E14" i="90"/>
  <c r="E13" i="90"/>
  <c r="G13" i="90" s="1"/>
  <c r="H13" i="90" s="1"/>
  <c r="G72" i="89"/>
  <c r="E72" i="89"/>
  <c r="H71" i="89"/>
  <c r="G71" i="89"/>
  <c r="E71" i="89"/>
  <c r="E73" i="89" s="1"/>
  <c r="E70" i="89"/>
  <c r="G65" i="89"/>
  <c r="H65" i="89" s="1"/>
  <c r="E65" i="89"/>
  <c r="E64" i="89"/>
  <c r="H63" i="89"/>
  <c r="G63" i="89"/>
  <c r="E63" i="89"/>
  <c r="G62" i="89"/>
  <c r="E62" i="89"/>
  <c r="E60" i="89"/>
  <c r="G60" i="89" s="1"/>
  <c r="H60" i="89" s="1"/>
  <c r="E59" i="89"/>
  <c r="E57" i="89"/>
  <c r="G56" i="89"/>
  <c r="E56" i="89"/>
  <c r="G55" i="89"/>
  <c r="E55" i="89"/>
  <c r="H55" i="89" s="1"/>
  <c r="E53" i="89"/>
  <c r="G52" i="89"/>
  <c r="H52" i="89" s="1"/>
  <c r="E52" i="89"/>
  <c r="E50" i="89"/>
  <c r="G48" i="89"/>
  <c r="H48" i="89" s="1"/>
  <c r="E48" i="89"/>
  <c r="E46" i="89"/>
  <c r="E44" i="89"/>
  <c r="E42" i="89"/>
  <c r="E40" i="89"/>
  <c r="E38" i="89"/>
  <c r="H36" i="89"/>
  <c r="G36" i="89"/>
  <c r="E36" i="89"/>
  <c r="G34" i="89"/>
  <c r="E34" i="89"/>
  <c r="E33" i="89"/>
  <c r="G33" i="89" s="1"/>
  <c r="H33" i="89" s="1"/>
  <c r="E32" i="89"/>
  <c r="E31" i="89"/>
  <c r="G29" i="89"/>
  <c r="E29" i="89"/>
  <c r="G28" i="89"/>
  <c r="E28" i="89"/>
  <c r="H28" i="89" s="1"/>
  <c r="E27" i="89"/>
  <c r="G26" i="89"/>
  <c r="E26" i="89"/>
  <c r="H26" i="89" s="1"/>
  <c r="E25" i="89"/>
  <c r="G24" i="89"/>
  <c r="H24" i="89" s="1"/>
  <c r="E24" i="89"/>
  <c r="E22" i="89"/>
  <c r="E20" i="89"/>
  <c r="E19" i="89"/>
  <c r="E17" i="89"/>
  <c r="E15" i="89"/>
  <c r="H14" i="89"/>
  <c r="G14" i="89"/>
  <c r="E14" i="89"/>
  <c r="G13" i="89"/>
  <c r="E13" i="89"/>
  <c r="E66" i="89" s="1"/>
  <c r="E82" i="88"/>
  <c r="G81" i="88"/>
  <c r="H81" i="88" s="1"/>
  <c r="E81" i="88"/>
  <c r="G80" i="88"/>
  <c r="E80" i="88"/>
  <c r="G79" i="88"/>
  <c r="G82" i="88" s="1"/>
  <c r="E79" i="88"/>
  <c r="E74" i="88"/>
  <c r="E73" i="88"/>
  <c r="E72" i="88"/>
  <c r="H71" i="88"/>
  <c r="G71" i="88"/>
  <c r="E71" i="88"/>
  <c r="G69" i="88"/>
  <c r="E69" i="88"/>
  <c r="E68" i="88"/>
  <c r="G68" i="88" s="1"/>
  <c r="H68" i="88" s="1"/>
  <c r="E66" i="88"/>
  <c r="E65" i="88"/>
  <c r="G64" i="88"/>
  <c r="E64" i="88"/>
  <c r="G62" i="88"/>
  <c r="E62" i="88"/>
  <c r="H62" i="88" s="1"/>
  <c r="E61" i="88"/>
  <c r="G59" i="88"/>
  <c r="E59" i="88"/>
  <c r="H59" i="88" s="1"/>
  <c r="E57" i="88"/>
  <c r="G55" i="88"/>
  <c r="H55" i="88" s="1"/>
  <c r="E55" i="88"/>
  <c r="E53" i="88"/>
  <c r="E51" i="88"/>
  <c r="E49" i="88"/>
  <c r="E47" i="88"/>
  <c r="E45" i="88"/>
  <c r="H43" i="88"/>
  <c r="G43" i="88"/>
  <c r="E43" i="88"/>
  <c r="G42" i="88"/>
  <c r="E42" i="88"/>
  <c r="E41" i="88"/>
  <c r="G41" i="88" s="1"/>
  <c r="H41" i="88" s="1"/>
  <c r="E40" i="88"/>
  <c r="E39" i="88"/>
  <c r="G38" i="88"/>
  <c r="E38" i="88"/>
  <c r="G37" i="88"/>
  <c r="E37" i="88"/>
  <c r="H37" i="88" s="1"/>
  <c r="E36" i="88"/>
  <c r="G35" i="88"/>
  <c r="E35" i="88"/>
  <c r="H35" i="88" s="1"/>
  <c r="E33" i="88"/>
  <c r="G32" i="88"/>
  <c r="H32" i="88" s="1"/>
  <c r="E32" i="88"/>
  <c r="E31" i="88"/>
  <c r="E30" i="88"/>
  <c r="E29" i="88"/>
  <c r="E28" i="88"/>
  <c r="E27" i="88"/>
  <c r="H25" i="88"/>
  <c r="G25" i="88"/>
  <c r="E25" i="88"/>
  <c r="G23" i="88"/>
  <c r="E23" i="88"/>
  <c r="E22" i="88"/>
  <c r="G22" i="88" s="1"/>
  <c r="H22" i="88" s="1"/>
  <c r="E20" i="88"/>
  <c r="E18" i="88"/>
  <c r="G17" i="88"/>
  <c r="E17" i="88"/>
  <c r="G16" i="88"/>
  <c r="E16" i="88"/>
  <c r="H16" i="88" s="1"/>
  <c r="E14" i="88"/>
  <c r="G13" i="88"/>
  <c r="E13" i="88"/>
  <c r="H13" i="88" s="1"/>
  <c r="E81" i="87"/>
  <c r="H80" i="87"/>
  <c r="G80" i="87"/>
  <c r="E80" i="87"/>
  <c r="G79" i="87"/>
  <c r="E79" i="87"/>
  <c r="E74" i="87"/>
  <c r="G73" i="87"/>
  <c r="E73" i="87"/>
  <c r="G72" i="87"/>
  <c r="E72" i="87"/>
  <c r="H72" i="87" s="1"/>
  <c r="E71" i="87"/>
  <c r="H69" i="87"/>
  <c r="G69" i="87"/>
  <c r="E69" i="87"/>
  <c r="E68" i="87"/>
  <c r="H66" i="87"/>
  <c r="G66" i="87"/>
  <c r="E66" i="87"/>
  <c r="E65" i="87"/>
  <c r="E64" i="87"/>
  <c r="G62" i="87"/>
  <c r="E62" i="87"/>
  <c r="E61" i="87"/>
  <c r="E59" i="87"/>
  <c r="H57" i="87"/>
  <c r="G57" i="87"/>
  <c r="E57" i="87"/>
  <c r="G55" i="87"/>
  <c r="E55" i="87"/>
  <c r="H53" i="87"/>
  <c r="G53" i="87"/>
  <c r="E53" i="87"/>
  <c r="E51" i="87"/>
  <c r="E49" i="87"/>
  <c r="G47" i="87"/>
  <c r="E47" i="87"/>
  <c r="G45" i="87"/>
  <c r="E45" i="87"/>
  <c r="H45" i="87" s="1"/>
  <c r="E43" i="87"/>
  <c r="H42" i="87"/>
  <c r="G42" i="87"/>
  <c r="E42" i="87"/>
  <c r="E41" i="87"/>
  <c r="H40" i="87"/>
  <c r="G40" i="87"/>
  <c r="E40" i="87"/>
  <c r="E39" i="87"/>
  <c r="E38" i="87"/>
  <c r="G37" i="87"/>
  <c r="E37" i="87"/>
  <c r="E36" i="87"/>
  <c r="H35" i="87"/>
  <c r="E35" i="87"/>
  <c r="G35" i="87" s="1"/>
  <c r="E33" i="87"/>
  <c r="E32" i="87"/>
  <c r="E31" i="87"/>
  <c r="G31" i="87" s="1"/>
  <c r="H31" i="87" s="1"/>
  <c r="E30" i="87"/>
  <c r="H29" i="87"/>
  <c r="G29" i="87"/>
  <c r="E29" i="87"/>
  <c r="G28" i="87"/>
  <c r="E28" i="87"/>
  <c r="H27" i="87"/>
  <c r="G27" i="87"/>
  <c r="E27" i="87"/>
  <c r="E25" i="87"/>
  <c r="G23" i="87"/>
  <c r="H23" i="87" s="1"/>
  <c r="E23" i="87"/>
  <c r="E22" i="87"/>
  <c r="G20" i="87"/>
  <c r="H20" i="87" s="1"/>
  <c r="E20" i="87"/>
  <c r="E18" i="87"/>
  <c r="E17" i="87"/>
  <c r="E16" i="87"/>
  <c r="G14" i="87"/>
  <c r="H14" i="87" s="1"/>
  <c r="E14" i="87"/>
  <c r="E13" i="87"/>
  <c r="G86" i="86"/>
  <c r="E86" i="86"/>
  <c r="H86" i="86" s="1"/>
  <c r="G85" i="86"/>
  <c r="H85" i="86" s="1"/>
  <c r="E85" i="86"/>
  <c r="E84" i="86"/>
  <c r="E83" i="86"/>
  <c r="G78" i="86"/>
  <c r="E78" i="86"/>
  <c r="E77" i="86"/>
  <c r="G76" i="86"/>
  <c r="E76" i="86"/>
  <c r="H76" i="86" s="1"/>
  <c r="G75" i="86"/>
  <c r="H75" i="86" s="1"/>
  <c r="E75" i="86"/>
  <c r="E74" i="86"/>
  <c r="E72" i="86"/>
  <c r="G71" i="86"/>
  <c r="E71" i="86"/>
  <c r="H71" i="86" s="1"/>
  <c r="G70" i="86"/>
  <c r="H70" i="86" s="1"/>
  <c r="E70" i="86"/>
  <c r="G68" i="86"/>
  <c r="E68" i="86"/>
  <c r="E67" i="86"/>
  <c r="G66" i="86"/>
  <c r="E66" i="86"/>
  <c r="H66" i="86" s="1"/>
  <c r="G64" i="86"/>
  <c r="E64" i="86"/>
  <c r="H64" i="86" s="1"/>
  <c r="E62" i="86"/>
  <c r="E61" i="86"/>
  <c r="G59" i="86"/>
  <c r="E59" i="86"/>
  <c r="H59" i="86" s="1"/>
  <c r="G57" i="86"/>
  <c r="E57" i="86"/>
  <c r="H57" i="86" s="1"/>
  <c r="E55" i="86"/>
  <c r="G55" i="86" s="1"/>
  <c r="E53" i="86"/>
  <c r="G51" i="86"/>
  <c r="E51" i="86"/>
  <c r="H51" i="86" s="1"/>
  <c r="G49" i="86"/>
  <c r="E49" i="86"/>
  <c r="H49" i="86" s="1"/>
  <c r="E47" i="86"/>
  <c r="E45" i="86"/>
  <c r="G43" i="86"/>
  <c r="E43" i="86"/>
  <c r="H43" i="86" s="1"/>
  <c r="G42" i="86"/>
  <c r="E42" i="86"/>
  <c r="H42" i="86" s="1"/>
  <c r="G41" i="86"/>
  <c r="E41" i="86"/>
  <c r="E40" i="86"/>
  <c r="G39" i="86"/>
  <c r="E39" i="86"/>
  <c r="H39" i="86" s="1"/>
  <c r="G38" i="86"/>
  <c r="E38" i="86"/>
  <c r="H38" i="86" s="1"/>
  <c r="E37" i="86"/>
  <c r="E36" i="86"/>
  <c r="G35" i="86"/>
  <c r="E35" i="86"/>
  <c r="H35" i="86" s="1"/>
  <c r="G33" i="86"/>
  <c r="E33" i="86"/>
  <c r="H33" i="86" s="1"/>
  <c r="G32" i="86"/>
  <c r="E32" i="86"/>
  <c r="E31" i="86"/>
  <c r="G30" i="86"/>
  <c r="E30" i="86"/>
  <c r="H30" i="86" s="1"/>
  <c r="G29" i="86"/>
  <c r="E29" i="86"/>
  <c r="H29" i="86" s="1"/>
  <c r="E28" i="86"/>
  <c r="G28" i="86" s="1"/>
  <c r="E27" i="86"/>
  <c r="G25" i="86"/>
  <c r="E25" i="86"/>
  <c r="H25" i="86" s="1"/>
  <c r="G23" i="86"/>
  <c r="E23" i="86"/>
  <c r="H23" i="86" s="1"/>
  <c r="G22" i="86"/>
  <c r="E22" i="86"/>
  <c r="E20" i="86"/>
  <c r="G18" i="86"/>
  <c r="E18" i="86"/>
  <c r="H18" i="86" s="1"/>
  <c r="G17" i="86"/>
  <c r="E17" i="86"/>
  <c r="H17" i="86" s="1"/>
  <c r="G16" i="86"/>
  <c r="E16" i="86"/>
  <c r="E14" i="86"/>
  <c r="G13" i="86"/>
  <c r="E13" i="86"/>
  <c r="H13" i="86" s="1"/>
  <c r="E90" i="85"/>
  <c r="E89" i="85"/>
  <c r="G88" i="85"/>
  <c r="E88" i="85"/>
  <c r="H88" i="85" s="1"/>
  <c r="G87" i="85"/>
  <c r="E87" i="85"/>
  <c r="H87" i="85" s="1"/>
  <c r="G86" i="85"/>
  <c r="E86" i="85"/>
  <c r="G81" i="85"/>
  <c r="E81" i="85"/>
  <c r="H81" i="85" s="1"/>
  <c r="G80" i="85"/>
  <c r="E80" i="85"/>
  <c r="E79" i="85"/>
  <c r="G78" i="85"/>
  <c r="E78" i="85"/>
  <c r="H78" i="85" s="1"/>
  <c r="E77" i="85"/>
  <c r="G75" i="85"/>
  <c r="E75" i="85"/>
  <c r="E74" i="85"/>
  <c r="G73" i="85"/>
  <c r="E73" i="85"/>
  <c r="H73" i="85" s="1"/>
  <c r="E71" i="85"/>
  <c r="G70" i="85"/>
  <c r="E70" i="85"/>
  <c r="E69" i="85"/>
  <c r="G67" i="85"/>
  <c r="E67" i="85"/>
  <c r="H67" i="85" s="1"/>
  <c r="E66" i="85"/>
  <c r="G64" i="85"/>
  <c r="E64" i="85"/>
  <c r="E63" i="85"/>
  <c r="G61" i="85"/>
  <c r="E61" i="85"/>
  <c r="H61" i="85" s="1"/>
  <c r="E59" i="85"/>
  <c r="G57" i="85"/>
  <c r="E57" i="85"/>
  <c r="E55" i="85"/>
  <c r="G53" i="85"/>
  <c r="E53" i="85"/>
  <c r="H53" i="85" s="1"/>
  <c r="E51" i="85"/>
  <c r="G49" i="85"/>
  <c r="E49" i="85"/>
  <c r="E47" i="85"/>
  <c r="G45" i="85"/>
  <c r="E45" i="85"/>
  <c r="H45" i="85" s="1"/>
  <c r="E43" i="85"/>
  <c r="G42" i="85"/>
  <c r="E42" i="85"/>
  <c r="E41" i="85"/>
  <c r="G40" i="85"/>
  <c r="E40" i="85"/>
  <c r="H40" i="85" s="1"/>
  <c r="E39" i="85"/>
  <c r="G38" i="85"/>
  <c r="E38" i="85"/>
  <c r="E37" i="85"/>
  <c r="G36" i="85"/>
  <c r="E36" i="85"/>
  <c r="H36" i="85" s="1"/>
  <c r="E35" i="85"/>
  <c r="G33" i="85"/>
  <c r="E33" i="85"/>
  <c r="E32" i="85"/>
  <c r="G31" i="85"/>
  <c r="E31" i="85"/>
  <c r="H31" i="85" s="1"/>
  <c r="E30" i="85"/>
  <c r="G29" i="85"/>
  <c r="E29" i="85"/>
  <c r="E28" i="85"/>
  <c r="G27" i="85"/>
  <c r="E27" i="85"/>
  <c r="H27" i="85" s="1"/>
  <c r="E25" i="85"/>
  <c r="G23" i="85"/>
  <c r="E23" i="85"/>
  <c r="E22" i="85"/>
  <c r="E20" i="85"/>
  <c r="G20" i="85" s="1"/>
  <c r="E18" i="85"/>
  <c r="G17" i="85"/>
  <c r="E17" i="85"/>
  <c r="E16" i="85"/>
  <c r="E14" i="85"/>
  <c r="E13" i="85"/>
  <c r="E81" i="84"/>
  <c r="E80" i="84"/>
  <c r="G80" i="84" s="1"/>
  <c r="E79" i="84"/>
  <c r="E75" i="84"/>
  <c r="H74" i="84"/>
  <c r="E74" i="84"/>
  <c r="G74" i="84" s="1"/>
  <c r="G73" i="84"/>
  <c r="E73" i="84"/>
  <c r="G72" i="84"/>
  <c r="E72" i="84"/>
  <c r="G71" i="84"/>
  <c r="E71" i="84"/>
  <c r="H69" i="84"/>
  <c r="E69" i="84"/>
  <c r="G69" i="84" s="1"/>
  <c r="E68" i="84"/>
  <c r="G66" i="84"/>
  <c r="E66" i="84"/>
  <c r="G65" i="84"/>
  <c r="E65" i="84"/>
  <c r="E64" i="84"/>
  <c r="G64" i="84" s="1"/>
  <c r="H64" i="84" s="1"/>
  <c r="E62" i="84"/>
  <c r="E61" i="84"/>
  <c r="G61" i="84" s="1"/>
  <c r="H59" i="84"/>
  <c r="G59" i="84"/>
  <c r="E59" i="84"/>
  <c r="E57" i="84"/>
  <c r="G55" i="84"/>
  <c r="H55" i="84" s="1"/>
  <c r="E55" i="84"/>
  <c r="E53" i="84"/>
  <c r="H51" i="84"/>
  <c r="G51" i="84"/>
  <c r="E51" i="84"/>
  <c r="E49" i="84"/>
  <c r="G47" i="84"/>
  <c r="H47" i="84" s="1"/>
  <c r="E47" i="84"/>
  <c r="E45" i="84"/>
  <c r="H43" i="84"/>
  <c r="G43" i="84"/>
  <c r="E43" i="84"/>
  <c r="E42" i="84"/>
  <c r="G41" i="84"/>
  <c r="H41" i="84" s="1"/>
  <c r="E41" i="84"/>
  <c r="E40" i="84"/>
  <c r="H39" i="84"/>
  <c r="G39" i="84"/>
  <c r="E39" i="84"/>
  <c r="E38" i="84"/>
  <c r="G37" i="84"/>
  <c r="H37" i="84" s="1"/>
  <c r="E37" i="84"/>
  <c r="E36" i="84"/>
  <c r="H35" i="84"/>
  <c r="G35" i="84"/>
  <c r="E35" i="84"/>
  <c r="E33" i="84"/>
  <c r="G32" i="84"/>
  <c r="H32" i="84" s="1"/>
  <c r="E32" i="84"/>
  <c r="E31" i="84"/>
  <c r="H30" i="84"/>
  <c r="G30" i="84"/>
  <c r="E30" i="84"/>
  <c r="E29" i="84"/>
  <c r="G28" i="84"/>
  <c r="H28" i="84" s="1"/>
  <c r="E28" i="84"/>
  <c r="E27" i="84"/>
  <c r="H25" i="84"/>
  <c r="G25" i="84"/>
  <c r="E25" i="84"/>
  <c r="E23" i="84"/>
  <c r="G22" i="84"/>
  <c r="H22" i="84" s="1"/>
  <c r="E22" i="84"/>
  <c r="E20" i="84"/>
  <c r="H18" i="84"/>
  <c r="G18" i="84"/>
  <c r="E18" i="84"/>
  <c r="E17" i="84"/>
  <c r="G16" i="84"/>
  <c r="H16" i="84" s="1"/>
  <c r="E16" i="84"/>
  <c r="E14" i="84"/>
  <c r="H13" i="84"/>
  <c r="G13" i="84"/>
  <c r="E13" i="84"/>
  <c r="E89" i="17"/>
  <c r="G89" i="17" s="1"/>
  <c r="E88" i="17"/>
  <c r="E87" i="17"/>
  <c r="E86" i="17"/>
  <c r="E81" i="17"/>
  <c r="E80" i="17"/>
  <c r="H79" i="17"/>
  <c r="E79" i="17"/>
  <c r="G79" i="17" s="1"/>
  <c r="E78" i="17"/>
  <c r="E77" i="17"/>
  <c r="E75" i="17"/>
  <c r="E74" i="17"/>
  <c r="G74" i="17" s="1"/>
  <c r="E73" i="17"/>
  <c r="E71" i="17"/>
  <c r="E70" i="17"/>
  <c r="E69" i="17"/>
  <c r="G69" i="17" s="1"/>
  <c r="E67" i="17"/>
  <c r="E66" i="17"/>
  <c r="E64" i="17"/>
  <c r="E63" i="17"/>
  <c r="G63" i="17" s="1"/>
  <c r="E61" i="17"/>
  <c r="E59" i="17"/>
  <c r="E57" i="17"/>
  <c r="E55" i="17"/>
  <c r="G55" i="17" s="1"/>
  <c r="E53" i="17"/>
  <c r="E51" i="17"/>
  <c r="E49" i="17"/>
  <c r="E47" i="17"/>
  <c r="E45" i="17"/>
  <c r="E43" i="17"/>
  <c r="E42" i="17"/>
  <c r="E41" i="17"/>
  <c r="G41" i="17" s="1"/>
  <c r="E40" i="17"/>
  <c r="E39" i="17"/>
  <c r="E38" i="17"/>
  <c r="E37" i="17"/>
  <c r="E36" i="17"/>
  <c r="E35" i="17"/>
  <c r="E33" i="17"/>
  <c r="H32" i="17"/>
  <c r="E32" i="17"/>
  <c r="G32" i="17" s="1"/>
  <c r="E31" i="17"/>
  <c r="E30" i="17"/>
  <c r="E29" i="17"/>
  <c r="H28" i="17"/>
  <c r="E28" i="17"/>
  <c r="G28" i="17" s="1"/>
  <c r="E27" i="17"/>
  <c r="E25" i="17"/>
  <c r="E23" i="17"/>
  <c r="H22" i="17"/>
  <c r="E22" i="17"/>
  <c r="G22" i="17" s="1"/>
  <c r="E20" i="17"/>
  <c r="E18" i="17"/>
  <c r="E17" i="17"/>
  <c r="E16" i="17"/>
  <c r="G16" i="17" s="1"/>
  <c r="E14" i="17"/>
  <c r="E13" i="17"/>
  <c r="E86" i="18"/>
  <c r="E85" i="18"/>
  <c r="E84" i="18"/>
  <c r="G84" i="18" s="1"/>
  <c r="E83" i="18"/>
  <c r="E78" i="18"/>
  <c r="G78" i="18" s="1"/>
  <c r="E77" i="18"/>
  <c r="E76" i="18"/>
  <c r="E75" i="18"/>
  <c r="E74" i="18"/>
  <c r="E72" i="18"/>
  <c r="E71" i="18"/>
  <c r="E70" i="18"/>
  <c r="H68" i="18"/>
  <c r="E68" i="18"/>
  <c r="G68" i="18" s="1"/>
  <c r="E67" i="18"/>
  <c r="E66" i="18"/>
  <c r="E64" i="18"/>
  <c r="H62" i="18"/>
  <c r="E62" i="18"/>
  <c r="G62" i="18" s="1"/>
  <c r="E61" i="18"/>
  <c r="E59" i="18"/>
  <c r="E57" i="18"/>
  <c r="H55" i="18"/>
  <c r="E55" i="18"/>
  <c r="G55" i="18" s="1"/>
  <c r="E53" i="18"/>
  <c r="E51" i="18"/>
  <c r="E49" i="18"/>
  <c r="E47" i="18"/>
  <c r="G47" i="18" s="1"/>
  <c r="E45" i="18"/>
  <c r="E43" i="18"/>
  <c r="E42" i="18"/>
  <c r="H41" i="18"/>
  <c r="E41" i="18"/>
  <c r="G41" i="18" s="1"/>
  <c r="E40" i="18"/>
  <c r="E39" i="18"/>
  <c r="E38" i="18"/>
  <c r="E37" i="18"/>
  <c r="G37" i="18" s="1"/>
  <c r="E36" i="18"/>
  <c r="E35" i="18"/>
  <c r="E33" i="18"/>
  <c r="E32" i="18"/>
  <c r="G32" i="18" s="1"/>
  <c r="E31" i="18"/>
  <c r="E30" i="18"/>
  <c r="E29" i="18"/>
  <c r="E28" i="18"/>
  <c r="G28" i="18" s="1"/>
  <c r="E27" i="18"/>
  <c r="E25" i="18"/>
  <c r="E23" i="18"/>
  <c r="E22" i="18"/>
  <c r="G22" i="18" s="1"/>
  <c r="E20" i="18"/>
  <c r="E18" i="18"/>
  <c r="E17" i="18"/>
  <c r="E16" i="18"/>
  <c r="E14" i="18"/>
  <c r="E13" i="18"/>
  <c r="E81" i="19"/>
  <c r="E80" i="19"/>
  <c r="E79" i="19"/>
  <c r="E74" i="19"/>
  <c r="H73" i="19"/>
  <c r="E73" i="19"/>
  <c r="G73" i="19" s="1"/>
  <c r="E72" i="19"/>
  <c r="E71" i="19"/>
  <c r="E69" i="19"/>
  <c r="E68" i="19"/>
  <c r="G68" i="19" s="1"/>
  <c r="E66" i="19"/>
  <c r="E65" i="19"/>
  <c r="E64" i="19"/>
  <c r="E62" i="19"/>
  <c r="G62" i="19" s="1"/>
  <c r="E61" i="19"/>
  <c r="E59" i="19"/>
  <c r="E57" i="19"/>
  <c r="E55" i="19"/>
  <c r="G55" i="19" s="1"/>
  <c r="E53" i="19"/>
  <c r="E51" i="19"/>
  <c r="E49" i="19"/>
  <c r="E47" i="19"/>
  <c r="G47" i="19" s="1"/>
  <c r="E45" i="19"/>
  <c r="E43" i="19"/>
  <c r="E42" i="19"/>
  <c r="E41" i="19"/>
  <c r="E40" i="19"/>
  <c r="E39" i="19"/>
  <c r="E38" i="19"/>
  <c r="E37" i="19"/>
  <c r="G37" i="19" s="1"/>
  <c r="E36" i="19"/>
  <c r="E35" i="19"/>
  <c r="E33" i="19"/>
  <c r="E32" i="19"/>
  <c r="E31" i="19"/>
  <c r="E30" i="19"/>
  <c r="E29" i="19"/>
  <c r="H28" i="19"/>
  <c r="E28" i="19"/>
  <c r="G28" i="19" s="1"/>
  <c r="E27" i="19"/>
  <c r="E25" i="19"/>
  <c r="E23" i="19"/>
  <c r="H22" i="19"/>
  <c r="E22" i="19"/>
  <c r="G22" i="19" s="1"/>
  <c r="E20" i="19"/>
  <c r="E18" i="19"/>
  <c r="E17" i="19"/>
  <c r="H16" i="19"/>
  <c r="E16" i="19"/>
  <c r="G16" i="19" s="1"/>
  <c r="E14" i="19"/>
  <c r="E13" i="19"/>
  <c r="G81" i="20"/>
  <c r="E81" i="20"/>
  <c r="H81" i="20" s="1"/>
  <c r="E80" i="20"/>
  <c r="E79" i="20"/>
  <c r="E74" i="20"/>
  <c r="E73" i="20"/>
  <c r="G73" i="20" s="1"/>
  <c r="E72" i="20"/>
  <c r="G71" i="20"/>
  <c r="E71" i="20"/>
  <c r="H71" i="20" s="1"/>
  <c r="E69" i="20"/>
  <c r="H68" i="20"/>
  <c r="E68" i="20"/>
  <c r="G68" i="20" s="1"/>
  <c r="E66" i="20"/>
  <c r="G65" i="20"/>
  <c r="E65" i="20"/>
  <c r="H65" i="20" s="1"/>
  <c r="E64" i="20"/>
  <c r="E62" i="20"/>
  <c r="G62" i="20" s="1"/>
  <c r="E61" i="20"/>
  <c r="G59" i="20"/>
  <c r="E59" i="20"/>
  <c r="H59" i="20" s="1"/>
  <c r="E57" i="20"/>
  <c r="H55" i="20"/>
  <c r="E55" i="20"/>
  <c r="G55" i="20" s="1"/>
  <c r="E53" i="20"/>
  <c r="G51" i="20"/>
  <c r="E51" i="20"/>
  <c r="H51" i="20" s="1"/>
  <c r="E49" i="20"/>
  <c r="E47" i="20"/>
  <c r="G47" i="20" s="1"/>
  <c r="E45" i="20"/>
  <c r="G43" i="20"/>
  <c r="E43" i="20"/>
  <c r="H43" i="20" s="1"/>
  <c r="E42" i="20"/>
  <c r="H41" i="20"/>
  <c r="E41" i="20"/>
  <c r="G41" i="20" s="1"/>
  <c r="E40" i="20"/>
  <c r="G39" i="20"/>
  <c r="E39" i="20"/>
  <c r="H39" i="20" s="1"/>
  <c r="E38" i="20"/>
  <c r="E37" i="20"/>
  <c r="G37" i="20" s="1"/>
  <c r="E36" i="20"/>
  <c r="G35" i="20"/>
  <c r="E35" i="20"/>
  <c r="H35" i="20" s="1"/>
  <c r="E33" i="20"/>
  <c r="H32" i="20"/>
  <c r="E32" i="20"/>
  <c r="G32" i="20" s="1"/>
  <c r="E31" i="20"/>
  <c r="G30" i="20"/>
  <c r="E30" i="20"/>
  <c r="H30" i="20" s="1"/>
  <c r="E29" i="20"/>
  <c r="E28" i="20"/>
  <c r="G28" i="20" s="1"/>
  <c r="E27" i="20"/>
  <c r="G25" i="20"/>
  <c r="E25" i="20"/>
  <c r="H25" i="20" s="1"/>
  <c r="E23" i="20"/>
  <c r="H22" i="20"/>
  <c r="E22" i="20"/>
  <c r="G22" i="20" s="1"/>
  <c r="E20" i="20"/>
  <c r="G18" i="20"/>
  <c r="E18" i="20"/>
  <c r="H18" i="20" s="1"/>
  <c r="E17" i="20"/>
  <c r="E16" i="20"/>
  <c r="G16" i="20" s="1"/>
  <c r="E14" i="20"/>
  <c r="G13" i="20"/>
  <c r="E13" i="20"/>
  <c r="H13" i="20" s="1"/>
  <c r="G72" i="21"/>
  <c r="E72" i="21"/>
  <c r="H72" i="21" s="1"/>
  <c r="E71" i="21"/>
  <c r="E70" i="21"/>
  <c r="E65" i="21"/>
  <c r="E64" i="21"/>
  <c r="G64" i="21" s="1"/>
  <c r="E63" i="21"/>
  <c r="G63" i="21" s="1"/>
  <c r="H63" i="21" s="1"/>
  <c r="G62" i="21"/>
  <c r="E62" i="21"/>
  <c r="H62" i="21" s="1"/>
  <c r="E60" i="21"/>
  <c r="E59" i="21"/>
  <c r="E57" i="21"/>
  <c r="G57" i="21" s="1"/>
  <c r="H57" i="21" s="1"/>
  <c r="E56" i="21"/>
  <c r="E55" i="21"/>
  <c r="H53" i="21"/>
  <c r="E53" i="21"/>
  <c r="G53" i="21" s="1"/>
  <c r="E52" i="21"/>
  <c r="E50" i="21"/>
  <c r="E48" i="21"/>
  <c r="H46" i="21"/>
  <c r="E46" i="21"/>
  <c r="G46" i="21" s="1"/>
  <c r="E44" i="21"/>
  <c r="E42" i="21"/>
  <c r="E40" i="21"/>
  <c r="H38" i="21"/>
  <c r="E38" i="21"/>
  <c r="G38" i="21" s="1"/>
  <c r="E36" i="21"/>
  <c r="E34" i="21"/>
  <c r="E33" i="21"/>
  <c r="H32" i="21"/>
  <c r="E32" i="21"/>
  <c r="G32" i="21" s="1"/>
  <c r="E31" i="21"/>
  <c r="E29" i="21"/>
  <c r="E28" i="21"/>
  <c r="H27" i="21"/>
  <c r="E27" i="21"/>
  <c r="G27" i="21" s="1"/>
  <c r="E26" i="21"/>
  <c r="E25" i="21"/>
  <c r="E24" i="21"/>
  <c r="E22" i="21"/>
  <c r="G22" i="21" s="1"/>
  <c r="E20" i="21"/>
  <c r="E19" i="21"/>
  <c r="E17" i="21"/>
  <c r="E15" i="21"/>
  <c r="G15" i="21" s="1"/>
  <c r="E14" i="21"/>
  <c r="E13" i="21"/>
  <c r="E72" i="22"/>
  <c r="G72" i="22" s="1"/>
  <c r="H72" i="22" s="1"/>
  <c r="E71" i="22"/>
  <c r="E70" i="22"/>
  <c r="E65" i="22"/>
  <c r="E64" i="22"/>
  <c r="G64" i="22" s="1"/>
  <c r="E63" i="22"/>
  <c r="E62" i="22"/>
  <c r="G62" i="22" s="1"/>
  <c r="H62" i="22" s="1"/>
  <c r="E60" i="22"/>
  <c r="E59" i="22"/>
  <c r="G59" i="22" s="1"/>
  <c r="E57" i="22"/>
  <c r="E56" i="22"/>
  <c r="G56" i="22" s="1"/>
  <c r="H56" i="22" s="1"/>
  <c r="E55" i="22"/>
  <c r="E53" i="22"/>
  <c r="G53" i="22" s="1"/>
  <c r="E52" i="22"/>
  <c r="E50" i="22"/>
  <c r="G50" i="22" s="1"/>
  <c r="H50" i="22" s="1"/>
  <c r="E48" i="22"/>
  <c r="E46" i="22"/>
  <c r="E44" i="22"/>
  <c r="E42" i="22"/>
  <c r="G42" i="22" s="1"/>
  <c r="H42" i="22" s="1"/>
  <c r="E40" i="22"/>
  <c r="E38" i="22"/>
  <c r="G38" i="22" s="1"/>
  <c r="E36" i="22"/>
  <c r="E34" i="22"/>
  <c r="G34" i="22" s="1"/>
  <c r="H34" i="22" s="1"/>
  <c r="E33" i="22"/>
  <c r="E32" i="22"/>
  <c r="E31" i="22"/>
  <c r="E29" i="22"/>
  <c r="G29" i="22" s="1"/>
  <c r="H29" i="22" s="1"/>
  <c r="E28" i="22"/>
  <c r="H27" i="22"/>
  <c r="E27" i="22"/>
  <c r="G27" i="22" s="1"/>
  <c r="E26" i="22"/>
  <c r="E25" i="22"/>
  <c r="E24" i="22"/>
  <c r="H22" i="22"/>
  <c r="E22" i="22"/>
  <c r="G22" i="22" s="1"/>
  <c r="E20" i="22"/>
  <c r="E19" i="22"/>
  <c r="E17" i="22"/>
  <c r="H15" i="22"/>
  <c r="E15" i="22"/>
  <c r="G15" i="22" s="1"/>
  <c r="E14" i="22"/>
  <c r="E13" i="22"/>
  <c r="E72" i="23"/>
  <c r="E71" i="23"/>
  <c r="E70" i="23"/>
  <c r="E65" i="23"/>
  <c r="H64" i="23"/>
  <c r="E64" i="23"/>
  <c r="G64" i="23" s="1"/>
  <c r="E63" i="23"/>
  <c r="E62" i="23"/>
  <c r="E60" i="23"/>
  <c r="E59" i="23"/>
  <c r="G59" i="23" s="1"/>
  <c r="H59" i="23" s="1"/>
  <c r="E57" i="23"/>
  <c r="E56" i="23"/>
  <c r="E55" i="23"/>
  <c r="H53" i="23"/>
  <c r="E53" i="23"/>
  <c r="G53" i="23" s="1"/>
  <c r="E52" i="23"/>
  <c r="E50" i="23"/>
  <c r="E48" i="23"/>
  <c r="E46" i="23"/>
  <c r="G46" i="23" s="1"/>
  <c r="E44" i="23"/>
  <c r="E42" i="23"/>
  <c r="E40" i="23"/>
  <c r="E38" i="23"/>
  <c r="G38" i="23" s="1"/>
  <c r="E36" i="23"/>
  <c r="E34" i="23"/>
  <c r="E33" i="23"/>
  <c r="E32" i="23"/>
  <c r="G32" i="23" s="1"/>
  <c r="E31" i="23"/>
  <c r="E29" i="23"/>
  <c r="E28" i="23"/>
  <c r="E27" i="23"/>
  <c r="G27" i="23" s="1"/>
  <c r="G26" i="23"/>
  <c r="H26" i="23" s="1"/>
  <c r="E26" i="23"/>
  <c r="E25" i="23"/>
  <c r="G25" i="23" s="1"/>
  <c r="H25" i="23" s="1"/>
  <c r="G24" i="23"/>
  <c r="H24" i="23" s="1"/>
  <c r="E24" i="23"/>
  <c r="E22" i="23"/>
  <c r="E20" i="23"/>
  <c r="G20" i="23" s="1"/>
  <c r="H20" i="23" s="1"/>
  <c r="H19" i="23"/>
  <c r="E19" i="23"/>
  <c r="G19" i="23" s="1"/>
  <c r="H17" i="23"/>
  <c r="E17" i="23"/>
  <c r="G17" i="23" s="1"/>
  <c r="E15" i="23"/>
  <c r="G14" i="23"/>
  <c r="E14" i="23"/>
  <c r="H14" i="23" s="1"/>
  <c r="G13" i="23"/>
  <c r="E13" i="23"/>
  <c r="G72" i="24"/>
  <c r="H72" i="24" s="1"/>
  <c r="E72" i="24"/>
  <c r="E71" i="24"/>
  <c r="G71" i="24" s="1"/>
  <c r="H71" i="24" s="1"/>
  <c r="E70" i="24"/>
  <c r="E65" i="24"/>
  <c r="G65" i="24" s="1"/>
  <c r="H65" i="24" s="1"/>
  <c r="E64" i="24"/>
  <c r="G63" i="24"/>
  <c r="E63" i="24"/>
  <c r="H63" i="24" s="1"/>
  <c r="G62" i="24"/>
  <c r="H62" i="24" s="1"/>
  <c r="E62" i="24"/>
  <c r="H60" i="24"/>
  <c r="E60" i="24"/>
  <c r="G60" i="24" s="1"/>
  <c r="E59" i="24"/>
  <c r="G57" i="24"/>
  <c r="E57" i="24"/>
  <c r="H57" i="24" s="1"/>
  <c r="G56" i="24"/>
  <c r="H56" i="24" s="1"/>
  <c r="E56" i="24"/>
  <c r="E55" i="24"/>
  <c r="G55" i="24" s="1"/>
  <c r="E53" i="24"/>
  <c r="G52" i="24"/>
  <c r="E52" i="24"/>
  <c r="H52" i="24" s="1"/>
  <c r="G50" i="24"/>
  <c r="H50" i="24" s="1"/>
  <c r="E50" i="24"/>
  <c r="E48" i="24"/>
  <c r="G48" i="24" s="1"/>
  <c r="E46" i="24"/>
  <c r="G44" i="24"/>
  <c r="E44" i="24"/>
  <c r="H44" i="24" s="1"/>
  <c r="G42" i="24"/>
  <c r="H42" i="24" s="1"/>
  <c r="E42" i="24"/>
  <c r="E40" i="24"/>
  <c r="G40" i="24" s="1"/>
  <c r="E38" i="24"/>
  <c r="G36" i="24"/>
  <c r="E36" i="24"/>
  <c r="H36" i="24" s="1"/>
  <c r="G34" i="24"/>
  <c r="H34" i="24" s="1"/>
  <c r="E34" i="24"/>
  <c r="E33" i="24"/>
  <c r="G33" i="24" s="1"/>
  <c r="E32" i="24"/>
  <c r="G31" i="24"/>
  <c r="E31" i="24"/>
  <c r="H31" i="24" s="1"/>
  <c r="G29" i="24"/>
  <c r="H29" i="24" s="1"/>
  <c r="E29" i="24"/>
  <c r="E28" i="24"/>
  <c r="G28" i="24" s="1"/>
  <c r="E27" i="24"/>
  <c r="G26" i="24"/>
  <c r="E26" i="24"/>
  <c r="H26" i="24" s="1"/>
  <c r="G25" i="24"/>
  <c r="H25" i="24" s="1"/>
  <c r="E25" i="24"/>
  <c r="H24" i="24"/>
  <c r="E24" i="24"/>
  <c r="G24" i="24" s="1"/>
  <c r="E22" i="24"/>
  <c r="G20" i="24"/>
  <c r="E20" i="24"/>
  <c r="H20" i="24" s="1"/>
  <c r="G19" i="24"/>
  <c r="H19" i="24" s="1"/>
  <c r="E19" i="24"/>
  <c r="E17" i="24"/>
  <c r="E15" i="24"/>
  <c r="G14" i="24"/>
  <c r="E14" i="24"/>
  <c r="H14" i="24" s="1"/>
  <c r="G13" i="24"/>
  <c r="H13" i="24" s="1"/>
  <c r="E13" i="24"/>
  <c r="G77" i="25"/>
  <c r="H77" i="25" s="1"/>
  <c r="E77" i="25"/>
  <c r="H76" i="25"/>
  <c r="E76" i="25"/>
  <c r="G76" i="25" s="1"/>
  <c r="E75" i="25"/>
  <c r="G74" i="25"/>
  <c r="E74" i="25"/>
  <c r="E69" i="25"/>
  <c r="G68" i="25"/>
  <c r="E68" i="25"/>
  <c r="H68" i="25" s="1"/>
  <c r="G67" i="25"/>
  <c r="H67" i="25" s="1"/>
  <c r="E67" i="25"/>
  <c r="E66" i="25"/>
  <c r="E65" i="25"/>
  <c r="G63" i="25"/>
  <c r="E63" i="25"/>
  <c r="H63" i="25" s="1"/>
  <c r="G62" i="25"/>
  <c r="H62" i="25" s="1"/>
  <c r="E62" i="25"/>
  <c r="H61" i="25"/>
  <c r="E61" i="25"/>
  <c r="G61" i="25" s="1"/>
  <c r="E59" i="25"/>
  <c r="G58" i="25"/>
  <c r="E58" i="25"/>
  <c r="H58" i="25" s="1"/>
  <c r="G57" i="25"/>
  <c r="H57" i="25" s="1"/>
  <c r="E57" i="25"/>
  <c r="H55" i="25"/>
  <c r="E55" i="25"/>
  <c r="G55" i="25" s="1"/>
  <c r="E53" i="25"/>
  <c r="G52" i="25"/>
  <c r="E52" i="25"/>
  <c r="G50" i="25"/>
  <c r="H50" i="25" s="1"/>
  <c r="E50" i="25"/>
  <c r="H48" i="25"/>
  <c r="E48" i="25"/>
  <c r="G48" i="25" s="1"/>
  <c r="E46" i="25"/>
  <c r="G44" i="25"/>
  <c r="E44" i="25"/>
  <c r="H44" i="25" s="1"/>
  <c r="G42" i="25"/>
  <c r="H42" i="25" s="1"/>
  <c r="E42" i="25"/>
  <c r="E40" i="25"/>
  <c r="G40" i="25" s="1"/>
  <c r="E38" i="25"/>
  <c r="G36" i="25"/>
  <c r="E36" i="25"/>
  <c r="G34" i="25"/>
  <c r="H34" i="25" s="1"/>
  <c r="E34" i="25"/>
  <c r="H33" i="25"/>
  <c r="E33" i="25"/>
  <c r="G33" i="25" s="1"/>
  <c r="E32" i="25"/>
  <c r="G31" i="25"/>
  <c r="E31" i="25"/>
  <c r="G29" i="25"/>
  <c r="H29" i="25" s="1"/>
  <c r="E29" i="25"/>
  <c r="E28" i="25"/>
  <c r="G28" i="25" s="1"/>
  <c r="E27" i="25"/>
  <c r="G26" i="25"/>
  <c r="E26" i="25"/>
  <c r="G25" i="25"/>
  <c r="H25" i="25" s="1"/>
  <c r="E25" i="25"/>
  <c r="E24" i="25"/>
  <c r="G24" i="25" s="1"/>
  <c r="E22" i="25"/>
  <c r="G20" i="25"/>
  <c r="E20" i="25"/>
  <c r="H20" i="25" s="1"/>
  <c r="G19" i="25"/>
  <c r="H19" i="25" s="1"/>
  <c r="E19" i="25"/>
  <c r="E17" i="25"/>
  <c r="G17" i="25" s="1"/>
  <c r="E15" i="25"/>
  <c r="G14" i="25"/>
  <c r="E14" i="25"/>
  <c r="H13" i="25"/>
  <c r="G13" i="25"/>
  <c r="E13" i="25"/>
  <c r="H81" i="73"/>
  <c r="G81" i="73"/>
  <c r="E81" i="73"/>
  <c r="E80" i="73"/>
  <c r="E79" i="73"/>
  <c r="E74" i="73"/>
  <c r="G74" i="73" s="1"/>
  <c r="E73" i="73"/>
  <c r="G72" i="73"/>
  <c r="E72" i="73"/>
  <c r="H71" i="73"/>
  <c r="G71" i="73"/>
  <c r="E71" i="73"/>
  <c r="E69" i="73"/>
  <c r="E68" i="73"/>
  <c r="G66" i="73"/>
  <c r="E66" i="73"/>
  <c r="H66" i="73" s="1"/>
  <c r="H65" i="73"/>
  <c r="G65" i="73"/>
  <c r="E65" i="73"/>
  <c r="E64" i="73"/>
  <c r="G64" i="73" s="1"/>
  <c r="E62" i="73"/>
  <c r="G61" i="73"/>
  <c r="E61" i="73"/>
  <c r="G59" i="73"/>
  <c r="H59" i="73" s="1"/>
  <c r="E59" i="73"/>
  <c r="E57" i="73"/>
  <c r="G57" i="73" s="1"/>
  <c r="E55" i="73"/>
  <c r="G53" i="73"/>
  <c r="E53" i="73"/>
  <c r="H51" i="73"/>
  <c r="G51" i="73"/>
  <c r="E51" i="73"/>
  <c r="E49" i="73"/>
  <c r="E47" i="73"/>
  <c r="G45" i="73"/>
  <c r="E45" i="73"/>
  <c r="H45" i="73" s="1"/>
  <c r="H43" i="73"/>
  <c r="G43" i="73"/>
  <c r="E43" i="73"/>
  <c r="G42" i="73"/>
  <c r="E42" i="73"/>
  <c r="H42" i="73" s="1"/>
  <c r="E41" i="73"/>
  <c r="G40" i="73"/>
  <c r="E40" i="73"/>
  <c r="H40" i="73" s="1"/>
  <c r="E39" i="73"/>
  <c r="G39" i="73" s="1"/>
  <c r="H39" i="73" s="1"/>
  <c r="E38" i="73"/>
  <c r="E37" i="73"/>
  <c r="G36" i="73"/>
  <c r="E36" i="73"/>
  <c r="E35" i="73"/>
  <c r="E33" i="73"/>
  <c r="G33" i="73" s="1"/>
  <c r="H33" i="73" s="1"/>
  <c r="E32" i="73"/>
  <c r="E31" i="73"/>
  <c r="G30" i="73"/>
  <c r="E30" i="73"/>
  <c r="H30" i="73" s="1"/>
  <c r="E29" i="73"/>
  <c r="E28" i="73"/>
  <c r="E27" i="73"/>
  <c r="E25" i="73"/>
  <c r="G23" i="73"/>
  <c r="E23" i="73"/>
  <c r="H23" i="73" s="1"/>
  <c r="E22" i="73"/>
  <c r="E20" i="73"/>
  <c r="H18" i="73"/>
  <c r="E18" i="73"/>
  <c r="G18" i="73" s="1"/>
  <c r="E17" i="73"/>
  <c r="E16" i="73"/>
  <c r="G14" i="73"/>
  <c r="E14" i="73"/>
  <c r="E13" i="73"/>
  <c r="E89" i="74"/>
  <c r="G89" i="74" s="1"/>
  <c r="H89" i="74" s="1"/>
  <c r="G88" i="74"/>
  <c r="E88" i="74"/>
  <c r="H88" i="74" s="1"/>
  <c r="E87" i="74"/>
  <c r="G86" i="74"/>
  <c r="E86" i="74"/>
  <c r="E81" i="74"/>
  <c r="G80" i="74"/>
  <c r="E80" i="74"/>
  <c r="H79" i="74"/>
  <c r="G79" i="74"/>
  <c r="E79" i="74"/>
  <c r="G78" i="74"/>
  <c r="H78" i="74" s="1"/>
  <c r="E78" i="74"/>
  <c r="E77" i="74"/>
  <c r="E75" i="74"/>
  <c r="G74" i="74"/>
  <c r="E74" i="74"/>
  <c r="H74" i="74" s="1"/>
  <c r="G73" i="74"/>
  <c r="H73" i="74" s="1"/>
  <c r="E73" i="74"/>
  <c r="E71" i="74"/>
  <c r="G70" i="74"/>
  <c r="E70" i="74"/>
  <c r="H69" i="74"/>
  <c r="E69" i="74"/>
  <c r="G69" i="74" s="1"/>
  <c r="G67" i="74"/>
  <c r="E67" i="74"/>
  <c r="H67" i="74" s="1"/>
  <c r="E66" i="74"/>
  <c r="G64" i="74"/>
  <c r="E64" i="74"/>
  <c r="G63" i="74"/>
  <c r="H63" i="74" s="1"/>
  <c r="E63" i="74"/>
  <c r="H61" i="74"/>
  <c r="E61" i="74"/>
  <c r="G61" i="74" s="1"/>
  <c r="E59" i="74"/>
  <c r="G57" i="74"/>
  <c r="E57" i="74"/>
  <c r="H55" i="74"/>
  <c r="G55" i="74"/>
  <c r="E55" i="74"/>
  <c r="G53" i="74"/>
  <c r="H53" i="74" s="1"/>
  <c r="E53" i="74"/>
  <c r="E51" i="74"/>
  <c r="E49" i="74"/>
  <c r="G47" i="74"/>
  <c r="E47" i="74"/>
  <c r="H47" i="74" s="1"/>
  <c r="G45" i="74"/>
  <c r="H45" i="74" s="1"/>
  <c r="E45" i="74"/>
  <c r="E43" i="74"/>
  <c r="G42" i="74"/>
  <c r="E42" i="74"/>
  <c r="H41" i="74"/>
  <c r="E41" i="74"/>
  <c r="G41" i="74" s="1"/>
  <c r="G40" i="74"/>
  <c r="E40" i="74"/>
  <c r="H40" i="74" s="1"/>
  <c r="E39" i="74"/>
  <c r="G38" i="74"/>
  <c r="E38" i="74"/>
  <c r="G37" i="74"/>
  <c r="H37" i="74" s="1"/>
  <c r="E37" i="74"/>
  <c r="H36" i="74"/>
  <c r="E36" i="74"/>
  <c r="G36" i="74" s="1"/>
  <c r="E35" i="74"/>
  <c r="G33" i="74"/>
  <c r="E33" i="74"/>
  <c r="G32" i="74"/>
  <c r="H32" i="74" s="1"/>
  <c r="E32" i="74"/>
  <c r="G31" i="74"/>
  <c r="H31" i="74" s="1"/>
  <c r="E31" i="74"/>
  <c r="E30" i="74"/>
  <c r="E29" i="74"/>
  <c r="G28" i="74"/>
  <c r="E28" i="74"/>
  <c r="H28" i="74" s="1"/>
  <c r="H27" i="74"/>
  <c r="G27" i="74"/>
  <c r="E27" i="74"/>
  <c r="E25" i="74"/>
  <c r="G23" i="74"/>
  <c r="E23" i="74"/>
  <c r="E22" i="74"/>
  <c r="G22" i="74" s="1"/>
  <c r="H22" i="74" s="1"/>
  <c r="G20" i="74"/>
  <c r="E20" i="74"/>
  <c r="H20" i="74" s="1"/>
  <c r="E18" i="74"/>
  <c r="H17" i="74"/>
  <c r="E17" i="74"/>
  <c r="G17" i="74" s="1"/>
  <c r="E16" i="74"/>
  <c r="G14" i="74"/>
  <c r="E14" i="74"/>
  <c r="H14" i="74" s="1"/>
  <c r="E13" i="74"/>
  <c r="E86" i="75"/>
  <c r="G85" i="75"/>
  <c r="E85" i="75"/>
  <c r="H85" i="75" s="1"/>
  <c r="H84" i="75"/>
  <c r="G84" i="75"/>
  <c r="E84" i="75"/>
  <c r="G83" i="75"/>
  <c r="H83" i="75" s="1"/>
  <c r="E83" i="75"/>
  <c r="E87" i="75" s="1"/>
  <c r="E78" i="75"/>
  <c r="H77" i="75"/>
  <c r="E77" i="75"/>
  <c r="G77" i="75" s="1"/>
  <c r="E76" i="75"/>
  <c r="G75" i="75"/>
  <c r="H75" i="75" s="1"/>
  <c r="E75" i="75"/>
  <c r="E74" i="75"/>
  <c r="G74" i="75" s="1"/>
  <c r="H74" i="75" s="1"/>
  <c r="G72" i="75"/>
  <c r="E72" i="75"/>
  <c r="E71" i="75"/>
  <c r="G70" i="75"/>
  <c r="H70" i="75" s="1"/>
  <c r="E70" i="75"/>
  <c r="H68" i="75"/>
  <c r="E68" i="75"/>
  <c r="G68" i="75" s="1"/>
  <c r="G67" i="75"/>
  <c r="E67" i="75"/>
  <c r="H67" i="75" s="1"/>
  <c r="E66" i="75"/>
  <c r="H64" i="75"/>
  <c r="E64" i="75"/>
  <c r="G64" i="75" s="1"/>
  <c r="E62" i="75"/>
  <c r="G61" i="75"/>
  <c r="E61" i="75"/>
  <c r="H61" i="75" s="1"/>
  <c r="H59" i="75"/>
  <c r="E59" i="75"/>
  <c r="G59" i="75" s="1"/>
  <c r="H57" i="75"/>
  <c r="G57" i="75"/>
  <c r="E57" i="75"/>
  <c r="G55" i="75"/>
  <c r="H55" i="75" s="1"/>
  <c r="E55" i="75"/>
  <c r="H53" i="75"/>
  <c r="E53" i="75"/>
  <c r="G53" i="75" s="1"/>
  <c r="G51" i="75"/>
  <c r="E51" i="75"/>
  <c r="H51" i="75" s="1"/>
  <c r="G49" i="75"/>
  <c r="H49" i="75" s="1"/>
  <c r="E49" i="75"/>
  <c r="G47" i="75"/>
  <c r="H47" i="75" s="1"/>
  <c r="E47" i="75"/>
  <c r="E45" i="75"/>
  <c r="G45" i="75" s="1"/>
  <c r="H45" i="75" s="1"/>
  <c r="G43" i="75"/>
  <c r="E43" i="75"/>
  <c r="H43" i="75" s="1"/>
  <c r="H42" i="75"/>
  <c r="G42" i="75"/>
  <c r="E42" i="75"/>
  <c r="G41" i="75"/>
  <c r="H41" i="75" s="1"/>
  <c r="E41" i="75"/>
  <c r="E40" i="75"/>
  <c r="G40" i="75" s="1"/>
  <c r="H40" i="75" s="1"/>
  <c r="G39" i="75"/>
  <c r="E39" i="75"/>
  <c r="H39" i="75" s="1"/>
  <c r="H38" i="75"/>
  <c r="G38" i="75"/>
  <c r="E38" i="75"/>
  <c r="G37" i="75"/>
  <c r="H37" i="75" s="1"/>
  <c r="E37" i="75"/>
  <c r="E36" i="75"/>
  <c r="G36" i="75" s="1"/>
  <c r="H36" i="75" s="1"/>
  <c r="G35" i="75"/>
  <c r="E35" i="75"/>
  <c r="H35" i="75" s="1"/>
  <c r="H33" i="75"/>
  <c r="G33" i="75"/>
  <c r="E33" i="75"/>
  <c r="G32" i="75"/>
  <c r="H32" i="75" s="1"/>
  <c r="E32" i="75"/>
  <c r="H31" i="75"/>
  <c r="E31" i="75"/>
  <c r="G31" i="75" s="1"/>
  <c r="G30" i="75"/>
  <c r="E30" i="75"/>
  <c r="H30" i="75" s="1"/>
  <c r="G29" i="75"/>
  <c r="H29" i="75" s="1"/>
  <c r="E29" i="75"/>
  <c r="G28" i="75"/>
  <c r="H28" i="75" s="1"/>
  <c r="E28" i="75"/>
  <c r="E27" i="75"/>
  <c r="G27" i="75" s="1"/>
  <c r="H27" i="75" s="1"/>
  <c r="G25" i="75"/>
  <c r="E25" i="75"/>
  <c r="H25" i="75" s="1"/>
  <c r="H23" i="75"/>
  <c r="G23" i="75"/>
  <c r="E23" i="75"/>
  <c r="G22" i="75"/>
  <c r="H22" i="75" s="1"/>
  <c r="E22" i="75"/>
  <c r="E20" i="75"/>
  <c r="G20" i="75" s="1"/>
  <c r="H20" i="75" s="1"/>
  <c r="G18" i="75"/>
  <c r="E18" i="75"/>
  <c r="H18" i="75" s="1"/>
  <c r="H17" i="75"/>
  <c r="G17" i="75"/>
  <c r="E17" i="75"/>
  <c r="G16" i="75"/>
  <c r="H16" i="75" s="1"/>
  <c r="E16" i="75"/>
  <c r="E14" i="75"/>
  <c r="G14" i="75" s="1"/>
  <c r="H14" i="75" s="1"/>
  <c r="G13" i="75"/>
  <c r="E13" i="75"/>
  <c r="E82" i="76"/>
  <c r="G81" i="76"/>
  <c r="E81" i="76"/>
  <c r="H81" i="76" s="1"/>
  <c r="H80" i="76"/>
  <c r="G80" i="76"/>
  <c r="E80" i="76"/>
  <c r="G79" i="76"/>
  <c r="E79" i="76"/>
  <c r="H74" i="76"/>
  <c r="G74" i="76"/>
  <c r="E74" i="76"/>
  <c r="G73" i="76"/>
  <c r="H73" i="76" s="1"/>
  <c r="E73" i="76"/>
  <c r="H72" i="76"/>
  <c r="E72" i="76"/>
  <c r="G72" i="76" s="1"/>
  <c r="G71" i="76"/>
  <c r="E71" i="76"/>
  <c r="H71" i="76" s="1"/>
  <c r="G69" i="76"/>
  <c r="H69" i="76" s="1"/>
  <c r="E69" i="76"/>
  <c r="G68" i="76"/>
  <c r="H68" i="76" s="1"/>
  <c r="E68" i="76"/>
  <c r="H66" i="76"/>
  <c r="E66" i="76"/>
  <c r="G66" i="76" s="1"/>
  <c r="G65" i="76"/>
  <c r="E65" i="76"/>
  <c r="H65" i="76" s="1"/>
  <c r="H64" i="76"/>
  <c r="G64" i="76"/>
  <c r="E64" i="76"/>
  <c r="G62" i="76"/>
  <c r="H62" i="76" s="1"/>
  <c r="E62" i="76"/>
  <c r="H61" i="76"/>
  <c r="E61" i="76"/>
  <c r="G61" i="76" s="1"/>
  <c r="G59" i="76"/>
  <c r="E59" i="76"/>
  <c r="H59" i="76" s="1"/>
  <c r="G57" i="76"/>
  <c r="H57" i="76" s="1"/>
  <c r="E57" i="76"/>
  <c r="G55" i="76"/>
  <c r="H55" i="76" s="1"/>
  <c r="E55" i="76"/>
  <c r="E53" i="76"/>
  <c r="G53" i="76" s="1"/>
  <c r="G51" i="76"/>
  <c r="E51" i="76"/>
  <c r="H51" i="76" s="1"/>
  <c r="H49" i="76"/>
  <c r="G49" i="76"/>
  <c r="E49" i="76"/>
  <c r="G47" i="76"/>
  <c r="H47" i="76" s="1"/>
  <c r="E47" i="76"/>
  <c r="H45" i="76"/>
  <c r="E45" i="76"/>
  <c r="G45" i="76" s="1"/>
  <c r="G43" i="76"/>
  <c r="E43" i="76"/>
  <c r="H43" i="76" s="1"/>
  <c r="G42" i="76"/>
  <c r="H42" i="76" s="1"/>
  <c r="E42" i="76"/>
  <c r="G41" i="76"/>
  <c r="H41" i="76" s="1"/>
  <c r="E41" i="76"/>
  <c r="H40" i="76"/>
  <c r="E40" i="76"/>
  <c r="G40" i="76" s="1"/>
  <c r="G39" i="76"/>
  <c r="E39" i="76"/>
  <c r="H39" i="76" s="1"/>
  <c r="H38" i="76"/>
  <c r="G38" i="76"/>
  <c r="E38" i="76"/>
  <c r="G37" i="76"/>
  <c r="H37" i="76" s="1"/>
  <c r="E37" i="76"/>
  <c r="H36" i="76"/>
  <c r="E36" i="76"/>
  <c r="G36" i="76" s="1"/>
  <c r="G35" i="76"/>
  <c r="E35" i="76"/>
  <c r="H35" i="76" s="1"/>
  <c r="G33" i="76"/>
  <c r="H33" i="76" s="1"/>
  <c r="E33" i="76"/>
  <c r="H32" i="76"/>
  <c r="G32" i="76"/>
  <c r="E32" i="76"/>
  <c r="E31" i="76"/>
  <c r="G31" i="76" s="1"/>
  <c r="G30" i="76"/>
  <c r="E30" i="76"/>
  <c r="H30" i="76" s="1"/>
  <c r="G29" i="76"/>
  <c r="H29" i="76" s="1"/>
  <c r="E29" i="76"/>
  <c r="H28" i="76"/>
  <c r="G28" i="76"/>
  <c r="E28" i="76"/>
  <c r="E27" i="76"/>
  <c r="G27" i="76" s="1"/>
  <c r="G25" i="76"/>
  <c r="E25" i="76"/>
  <c r="H25" i="76" s="1"/>
  <c r="H23" i="76"/>
  <c r="G23" i="76"/>
  <c r="E23" i="76"/>
  <c r="H22" i="76"/>
  <c r="G22" i="76"/>
  <c r="E22" i="76"/>
  <c r="H20" i="76"/>
  <c r="E20" i="76"/>
  <c r="G20" i="76" s="1"/>
  <c r="G18" i="76"/>
  <c r="E18" i="76"/>
  <c r="E17" i="76"/>
  <c r="H16" i="76"/>
  <c r="G16" i="76"/>
  <c r="E16" i="76"/>
  <c r="E14" i="76"/>
  <c r="G14" i="76" s="1"/>
  <c r="G13" i="76"/>
  <c r="E13" i="76"/>
  <c r="G81" i="77"/>
  <c r="E81" i="77"/>
  <c r="H80" i="77"/>
  <c r="G80" i="77"/>
  <c r="E80" i="77"/>
  <c r="E82" i="77" s="1"/>
  <c r="G79" i="77"/>
  <c r="E79" i="77"/>
  <c r="G74" i="77"/>
  <c r="H74" i="77" s="1"/>
  <c r="E74" i="77"/>
  <c r="H73" i="77"/>
  <c r="G73" i="77"/>
  <c r="E73" i="77"/>
  <c r="E72" i="77"/>
  <c r="G72" i="77" s="1"/>
  <c r="G71" i="77"/>
  <c r="E71" i="77"/>
  <c r="H71" i="77" s="1"/>
  <c r="H69" i="77"/>
  <c r="G69" i="77"/>
  <c r="E69" i="77"/>
  <c r="H68" i="77"/>
  <c r="G68" i="77"/>
  <c r="E68" i="77"/>
  <c r="H66" i="77"/>
  <c r="E66" i="77"/>
  <c r="G66" i="77" s="1"/>
  <c r="G65" i="77"/>
  <c r="E65" i="77"/>
  <c r="H65" i="77" s="1"/>
  <c r="E64" i="77"/>
  <c r="H62" i="77"/>
  <c r="G62" i="77"/>
  <c r="E62" i="77"/>
  <c r="E61" i="77"/>
  <c r="G61" i="77" s="1"/>
  <c r="G59" i="77"/>
  <c r="E59" i="77"/>
  <c r="E57" i="77"/>
  <c r="G55" i="77"/>
  <c r="H55" i="77" s="1"/>
  <c r="E55" i="77"/>
  <c r="E53" i="77"/>
  <c r="G53" i="77" s="1"/>
  <c r="G51" i="77"/>
  <c r="E51" i="77"/>
  <c r="H51" i="77" s="1"/>
  <c r="H49" i="77"/>
  <c r="G49" i="77"/>
  <c r="E49" i="77"/>
  <c r="G47" i="77"/>
  <c r="H47" i="77" s="1"/>
  <c r="E47" i="77"/>
  <c r="H45" i="77"/>
  <c r="E45" i="77"/>
  <c r="G45" i="77" s="1"/>
  <c r="G43" i="77"/>
  <c r="E43" i="77"/>
  <c r="H43" i="77" s="1"/>
  <c r="G42" i="77"/>
  <c r="E42" i="77"/>
  <c r="H42" i="77" s="1"/>
  <c r="H41" i="77"/>
  <c r="G41" i="77"/>
  <c r="E41" i="77"/>
  <c r="E40" i="77"/>
  <c r="G40" i="77" s="1"/>
  <c r="G39" i="77"/>
  <c r="E39" i="77"/>
  <c r="G38" i="77"/>
  <c r="H38" i="77" s="1"/>
  <c r="E38" i="77"/>
  <c r="H37" i="77"/>
  <c r="G37" i="77"/>
  <c r="E37" i="77"/>
  <c r="E36" i="77"/>
  <c r="G36" i="77" s="1"/>
  <c r="G35" i="77"/>
  <c r="E35" i="77"/>
  <c r="H35" i="77" s="1"/>
  <c r="H33" i="77"/>
  <c r="G33" i="77"/>
  <c r="E33" i="77"/>
  <c r="H32" i="77"/>
  <c r="G32" i="77"/>
  <c r="E32" i="77"/>
  <c r="E31" i="77"/>
  <c r="G31" i="77" s="1"/>
  <c r="G30" i="77"/>
  <c r="E30" i="77"/>
  <c r="H30" i="77" s="1"/>
  <c r="E29" i="77"/>
  <c r="H28" i="77"/>
  <c r="G28" i="77"/>
  <c r="E28" i="77"/>
  <c r="E27" i="77"/>
  <c r="G27" i="77" s="1"/>
  <c r="G25" i="77"/>
  <c r="E25" i="77"/>
  <c r="H25" i="77" s="1"/>
  <c r="E23" i="77"/>
  <c r="G22" i="77"/>
  <c r="H22" i="77" s="1"/>
  <c r="E22" i="77"/>
  <c r="E20" i="77"/>
  <c r="G20" i="77" s="1"/>
  <c r="G18" i="77"/>
  <c r="E18" i="77"/>
  <c r="H18" i="77" s="1"/>
  <c r="G17" i="77"/>
  <c r="H17" i="77" s="1"/>
  <c r="E17" i="77"/>
  <c r="G16" i="77"/>
  <c r="H16" i="77" s="1"/>
  <c r="E16" i="77"/>
  <c r="H14" i="77"/>
  <c r="E14" i="77"/>
  <c r="G14" i="77" s="1"/>
  <c r="G13" i="77"/>
  <c r="E13" i="77"/>
  <c r="H13" i="77" s="1"/>
  <c r="G72" i="78"/>
  <c r="E72" i="78"/>
  <c r="H72" i="78" s="1"/>
  <c r="E71" i="78"/>
  <c r="E73" i="78" s="1"/>
  <c r="G70" i="78"/>
  <c r="E70" i="78"/>
  <c r="E65" i="78"/>
  <c r="H64" i="78"/>
  <c r="G64" i="78"/>
  <c r="E64" i="78"/>
  <c r="E63" i="78"/>
  <c r="G63" i="78" s="1"/>
  <c r="G62" i="78"/>
  <c r="E62" i="78"/>
  <c r="H62" i="78" s="1"/>
  <c r="E60" i="78"/>
  <c r="G59" i="78"/>
  <c r="H59" i="78" s="1"/>
  <c r="E59" i="78"/>
  <c r="E57" i="78"/>
  <c r="G57" i="78" s="1"/>
  <c r="G56" i="78"/>
  <c r="E56" i="78"/>
  <c r="H56" i="78" s="1"/>
  <c r="G55" i="78"/>
  <c r="H55" i="78" s="1"/>
  <c r="E55" i="78"/>
  <c r="G53" i="78"/>
  <c r="H53" i="78" s="1"/>
  <c r="E53" i="78"/>
  <c r="H52" i="78"/>
  <c r="E52" i="78"/>
  <c r="G52" i="78" s="1"/>
  <c r="G50" i="78"/>
  <c r="E50" i="78"/>
  <c r="H50" i="78" s="1"/>
  <c r="G48" i="78"/>
  <c r="E48" i="78"/>
  <c r="H48" i="78" s="1"/>
  <c r="H46" i="78"/>
  <c r="G46" i="78"/>
  <c r="E46" i="78"/>
  <c r="E44" i="78"/>
  <c r="G44" i="78" s="1"/>
  <c r="G42" i="78"/>
  <c r="E42" i="78"/>
  <c r="G40" i="78"/>
  <c r="H40" i="78" s="1"/>
  <c r="E40" i="78"/>
  <c r="H38" i="78"/>
  <c r="G38" i="78"/>
  <c r="E38" i="78"/>
  <c r="E36" i="78"/>
  <c r="G36" i="78" s="1"/>
  <c r="E34" i="78"/>
  <c r="H33" i="78"/>
  <c r="G33" i="78"/>
  <c r="E33" i="78"/>
  <c r="H32" i="78"/>
  <c r="G32" i="78"/>
  <c r="E32" i="78"/>
  <c r="E31" i="78"/>
  <c r="G31" i="78" s="1"/>
  <c r="E29" i="78"/>
  <c r="E28" i="78"/>
  <c r="E27" i="78"/>
  <c r="E26" i="78"/>
  <c r="G26" i="78" s="1"/>
  <c r="E25" i="78"/>
  <c r="E24" i="78"/>
  <c r="G22" i="78"/>
  <c r="E22" i="78"/>
  <c r="H22" i="78" s="1"/>
  <c r="E20" i="78"/>
  <c r="G20" i="78" s="1"/>
  <c r="E19" i="78"/>
  <c r="G17" i="78"/>
  <c r="H17" i="78" s="1"/>
  <c r="E17" i="78"/>
  <c r="E15" i="78"/>
  <c r="H14" i="78"/>
  <c r="E14" i="78"/>
  <c r="G14" i="78" s="1"/>
  <c r="E13" i="78"/>
  <c r="G13" i="78" s="1"/>
  <c r="G72" i="79"/>
  <c r="E72" i="79"/>
  <c r="G71" i="79"/>
  <c r="H71" i="79" s="1"/>
  <c r="E71" i="79"/>
  <c r="E70" i="79"/>
  <c r="G70" i="79" s="1"/>
  <c r="H65" i="79"/>
  <c r="G65" i="79"/>
  <c r="E65" i="79"/>
  <c r="E64" i="79"/>
  <c r="E63" i="79"/>
  <c r="G63" i="79" s="1"/>
  <c r="E62" i="79"/>
  <c r="E60" i="79"/>
  <c r="E59" i="79"/>
  <c r="E57" i="79"/>
  <c r="G57" i="79" s="1"/>
  <c r="E56" i="79"/>
  <c r="E55" i="79"/>
  <c r="G53" i="79"/>
  <c r="E53" i="79"/>
  <c r="H53" i="79" s="1"/>
  <c r="E52" i="79"/>
  <c r="G52" i="79" s="1"/>
  <c r="E50" i="79"/>
  <c r="G48" i="79"/>
  <c r="H48" i="79" s="1"/>
  <c r="E48" i="79"/>
  <c r="E46" i="79"/>
  <c r="H44" i="79"/>
  <c r="E44" i="79"/>
  <c r="G44" i="79" s="1"/>
  <c r="E42" i="79"/>
  <c r="G42" i="79" s="1"/>
  <c r="G40" i="79"/>
  <c r="E40" i="79"/>
  <c r="H40" i="79" s="1"/>
  <c r="E38" i="79"/>
  <c r="G38" i="79" s="1"/>
  <c r="H38" i="79" s="1"/>
  <c r="E36" i="79"/>
  <c r="G36" i="79" s="1"/>
  <c r="G34" i="79"/>
  <c r="E34" i="79"/>
  <c r="G33" i="79"/>
  <c r="H33" i="79" s="1"/>
  <c r="E33" i="79"/>
  <c r="E32" i="79"/>
  <c r="G32" i="79" s="1"/>
  <c r="H32" i="79" s="1"/>
  <c r="E31" i="79"/>
  <c r="G31" i="79" s="1"/>
  <c r="E29" i="79"/>
  <c r="H28" i="79"/>
  <c r="G28" i="79"/>
  <c r="E28" i="79"/>
  <c r="E27" i="79"/>
  <c r="E26" i="79"/>
  <c r="G26" i="79" s="1"/>
  <c r="E25" i="79"/>
  <c r="E24" i="79"/>
  <c r="E22" i="79"/>
  <c r="G20" i="79"/>
  <c r="E20" i="79"/>
  <c r="H20" i="79" s="1"/>
  <c r="G19" i="79"/>
  <c r="E19" i="79"/>
  <c r="E17" i="79"/>
  <c r="H15" i="79"/>
  <c r="G15" i="79"/>
  <c r="E15" i="79"/>
  <c r="E14" i="79"/>
  <c r="E13" i="79"/>
  <c r="E66" i="79" s="1"/>
  <c r="E72" i="80"/>
  <c r="G72" i="80" s="1"/>
  <c r="H72" i="80" s="1"/>
  <c r="E71" i="80"/>
  <c r="G70" i="80"/>
  <c r="E70" i="80"/>
  <c r="H70" i="80" s="1"/>
  <c r="E65" i="80"/>
  <c r="G64" i="80"/>
  <c r="E64" i="80"/>
  <c r="H64" i="80" s="1"/>
  <c r="G63" i="80"/>
  <c r="H63" i="80" s="1"/>
  <c r="E63" i="80"/>
  <c r="E62" i="80"/>
  <c r="G62" i="80" s="1"/>
  <c r="H62" i="80" s="1"/>
  <c r="E60" i="80"/>
  <c r="G59" i="80"/>
  <c r="E59" i="80"/>
  <c r="H59" i="80" s="1"/>
  <c r="G57" i="80"/>
  <c r="H57" i="80" s="1"/>
  <c r="E57" i="80"/>
  <c r="E56" i="80"/>
  <c r="G56" i="80" s="1"/>
  <c r="H56" i="80" s="1"/>
  <c r="E55" i="80"/>
  <c r="G53" i="80"/>
  <c r="E53" i="80"/>
  <c r="H53" i="80" s="1"/>
  <c r="G52" i="80"/>
  <c r="H52" i="80" s="1"/>
  <c r="E52" i="80"/>
  <c r="E50" i="80"/>
  <c r="G50" i="80" s="1"/>
  <c r="H50" i="80" s="1"/>
  <c r="E48" i="80"/>
  <c r="G46" i="80"/>
  <c r="E46" i="80"/>
  <c r="H46" i="80" s="1"/>
  <c r="G44" i="80"/>
  <c r="H44" i="80" s="1"/>
  <c r="E44" i="80"/>
  <c r="E42" i="80"/>
  <c r="G42" i="80" s="1"/>
  <c r="H42" i="80" s="1"/>
  <c r="E40" i="80"/>
  <c r="G38" i="80"/>
  <c r="E38" i="80"/>
  <c r="H38" i="80" s="1"/>
  <c r="G36" i="80"/>
  <c r="H36" i="80" s="1"/>
  <c r="E36" i="80"/>
  <c r="E34" i="80"/>
  <c r="G34" i="80" s="1"/>
  <c r="H34" i="80" s="1"/>
  <c r="E33" i="80"/>
  <c r="G32" i="80"/>
  <c r="E32" i="80"/>
  <c r="H32" i="80" s="1"/>
  <c r="G31" i="80"/>
  <c r="H31" i="80" s="1"/>
  <c r="E31" i="80"/>
  <c r="E29" i="80"/>
  <c r="G29" i="80" s="1"/>
  <c r="H29" i="80" s="1"/>
  <c r="E28" i="80"/>
  <c r="G27" i="80"/>
  <c r="E27" i="80"/>
  <c r="H27" i="80" s="1"/>
  <c r="G26" i="80"/>
  <c r="H26" i="80" s="1"/>
  <c r="E26" i="80"/>
  <c r="E25" i="80"/>
  <c r="G25" i="80" s="1"/>
  <c r="H25" i="80" s="1"/>
  <c r="E24" i="80"/>
  <c r="G22" i="80"/>
  <c r="E22" i="80"/>
  <c r="H22" i="80" s="1"/>
  <c r="G20" i="80"/>
  <c r="H20" i="80" s="1"/>
  <c r="E20" i="80"/>
  <c r="E19" i="80"/>
  <c r="G19" i="80" s="1"/>
  <c r="H19" i="80" s="1"/>
  <c r="E17" i="80"/>
  <c r="G15" i="80"/>
  <c r="E15" i="80"/>
  <c r="H15" i="80" s="1"/>
  <c r="G14" i="80"/>
  <c r="E14" i="80"/>
  <c r="H14" i="80" s="1"/>
  <c r="E13" i="80"/>
  <c r="G13" i="80" s="1"/>
  <c r="E72" i="81"/>
  <c r="G72" i="81" s="1"/>
  <c r="H72" i="81" s="1"/>
  <c r="E71" i="81"/>
  <c r="G70" i="81"/>
  <c r="E70" i="81"/>
  <c r="H70" i="81" s="1"/>
  <c r="E65" i="81"/>
  <c r="G64" i="81"/>
  <c r="E64" i="81"/>
  <c r="H64" i="81" s="1"/>
  <c r="G63" i="81"/>
  <c r="E63" i="81"/>
  <c r="H63" i="81" s="1"/>
  <c r="E62" i="81"/>
  <c r="G62" i="81" s="1"/>
  <c r="H62" i="81" s="1"/>
  <c r="E60" i="81"/>
  <c r="G59" i="81"/>
  <c r="E59" i="81"/>
  <c r="H59" i="81" s="1"/>
  <c r="G57" i="81"/>
  <c r="E57" i="81"/>
  <c r="H57" i="81" s="1"/>
  <c r="E56" i="81"/>
  <c r="G56" i="81" s="1"/>
  <c r="H56" i="81" s="1"/>
  <c r="E55" i="81"/>
  <c r="G53" i="81"/>
  <c r="E53" i="81"/>
  <c r="H53" i="81" s="1"/>
  <c r="G52" i="81"/>
  <c r="E52" i="81"/>
  <c r="H52" i="81" s="1"/>
  <c r="E50" i="81"/>
  <c r="G50" i="81" s="1"/>
  <c r="H50" i="81" s="1"/>
  <c r="E48" i="81"/>
  <c r="G46" i="81"/>
  <c r="E46" i="81"/>
  <c r="H46" i="81" s="1"/>
  <c r="G44" i="81"/>
  <c r="E44" i="81"/>
  <c r="H44" i="81" s="1"/>
  <c r="E42" i="81"/>
  <c r="G42" i="81" s="1"/>
  <c r="H42" i="81" s="1"/>
  <c r="E40" i="81"/>
  <c r="G38" i="81"/>
  <c r="E38" i="81"/>
  <c r="H38" i="81" s="1"/>
  <c r="G36" i="81"/>
  <c r="E36" i="81"/>
  <c r="H36" i="81" s="1"/>
  <c r="E34" i="81"/>
  <c r="G34" i="81" s="1"/>
  <c r="H34" i="81" s="1"/>
  <c r="E33" i="81"/>
  <c r="G32" i="81"/>
  <c r="E32" i="81"/>
  <c r="H32" i="81" s="1"/>
  <c r="G31" i="81"/>
  <c r="E31" i="81"/>
  <c r="H31" i="81" s="1"/>
  <c r="E29" i="81"/>
  <c r="G29" i="81" s="1"/>
  <c r="H29" i="81" s="1"/>
  <c r="E28" i="81"/>
  <c r="G27" i="81"/>
  <c r="E27" i="81"/>
  <c r="H27" i="81" s="1"/>
  <c r="G26" i="81"/>
  <c r="E26" i="81"/>
  <c r="H26" i="81" s="1"/>
  <c r="E25" i="81"/>
  <c r="G25" i="81" s="1"/>
  <c r="H25" i="81" s="1"/>
  <c r="E24" i="81"/>
  <c r="G22" i="81"/>
  <c r="E22" i="81"/>
  <c r="H22" i="81" s="1"/>
  <c r="G20" i="81"/>
  <c r="E20" i="81"/>
  <c r="H20" i="81" s="1"/>
  <c r="E19" i="81"/>
  <c r="G19" i="81" s="1"/>
  <c r="H19" i="81" s="1"/>
  <c r="E17" i="81"/>
  <c r="G15" i="81"/>
  <c r="E15" i="81"/>
  <c r="H15" i="81" s="1"/>
  <c r="G14" i="81"/>
  <c r="E14" i="81"/>
  <c r="H14" i="81" s="1"/>
  <c r="E13" i="81"/>
  <c r="G13" i="81" s="1"/>
  <c r="E77" i="82"/>
  <c r="G77" i="82" s="1"/>
  <c r="H77" i="82" s="1"/>
  <c r="E76" i="82"/>
  <c r="G75" i="82"/>
  <c r="E75" i="82"/>
  <c r="H75" i="82" s="1"/>
  <c r="G74" i="82"/>
  <c r="E74" i="82"/>
  <c r="H74" i="82" s="1"/>
  <c r="G69" i="82"/>
  <c r="E69" i="82"/>
  <c r="H69" i="82" s="1"/>
  <c r="G68" i="82"/>
  <c r="E68" i="82"/>
  <c r="H68" i="82" s="1"/>
  <c r="E67" i="82"/>
  <c r="G67" i="82" s="1"/>
  <c r="H67" i="82" s="1"/>
  <c r="E66" i="82"/>
  <c r="G65" i="82"/>
  <c r="E65" i="82"/>
  <c r="H65" i="82" s="1"/>
  <c r="G63" i="82"/>
  <c r="E63" i="82"/>
  <c r="H63" i="82" s="1"/>
  <c r="E62" i="82"/>
  <c r="G62" i="82" s="1"/>
  <c r="H62" i="82" s="1"/>
  <c r="E61" i="82"/>
  <c r="G59" i="82"/>
  <c r="E59" i="82"/>
  <c r="H59" i="82" s="1"/>
  <c r="G58" i="82"/>
  <c r="E58" i="82"/>
  <c r="H58" i="82" s="1"/>
  <c r="E57" i="82"/>
  <c r="G57" i="82" s="1"/>
  <c r="H57" i="82" s="1"/>
  <c r="E55" i="82"/>
  <c r="G53" i="82"/>
  <c r="E53" i="82"/>
  <c r="H53" i="82" s="1"/>
  <c r="G52" i="82"/>
  <c r="E52" i="82"/>
  <c r="H52" i="82" s="1"/>
  <c r="E50" i="82"/>
  <c r="G50" i="82" s="1"/>
  <c r="H50" i="82" s="1"/>
  <c r="E48" i="82"/>
  <c r="G46" i="82"/>
  <c r="E46" i="82"/>
  <c r="H46" i="82" s="1"/>
  <c r="G44" i="82"/>
  <c r="E44" i="82"/>
  <c r="H44" i="82" s="1"/>
  <c r="E42" i="82"/>
  <c r="G42" i="82" s="1"/>
  <c r="H42" i="82" s="1"/>
  <c r="E40" i="82"/>
  <c r="G38" i="82"/>
  <c r="E38" i="82"/>
  <c r="H38" i="82" s="1"/>
  <c r="G36" i="82"/>
  <c r="E36" i="82"/>
  <c r="H36" i="82" s="1"/>
  <c r="E34" i="82"/>
  <c r="G34" i="82" s="1"/>
  <c r="H34" i="82" s="1"/>
  <c r="E33" i="82"/>
  <c r="G32" i="82"/>
  <c r="E32" i="82"/>
  <c r="H32" i="82" s="1"/>
  <c r="G31" i="82"/>
  <c r="E31" i="82"/>
  <c r="H31" i="82" s="1"/>
  <c r="E29" i="82"/>
  <c r="G29" i="82" s="1"/>
  <c r="H29" i="82" s="1"/>
  <c r="E28" i="82"/>
  <c r="G27" i="82"/>
  <c r="E27" i="82"/>
  <c r="H27" i="82" s="1"/>
  <c r="G26" i="82"/>
  <c r="E26" i="82"/>
  <c r="H26" i="82" s="1"/>
  <c r="E25" i="82"/>
  <c r="G25" i="82" s="1"/>
  <c r="H25" i="82" s="1"/>
  <c r="E24" i="82"/>
  <c r="G22" i="82"/>
  <c r="E22" i="82"/>
  <c r="H22" i="82" s="1"/>
  <c r="G20" i="82"/>
  <c r="E20" i="82"/>
  <c r="H20" i="82" s="1"/>
  <c r="E19" i="82"/>
  <c r="G19" i="82" s="1"/>
  <c r="H19" i="82" s="1"/>
  <c r="E17" i="82"/>
  <c r="G15" i="82"/>
  <c r="E15" i="82"/>
  <c r="H15" i="82" s="1"/>
  <c r="G14" i="82"/>
  <c r="E14" i="82"/>
  <c r="H14" i="82" s="1"/>
  <c r="E13" i="82"/>
  <c r="G13" i="82" s="1"/>
  <c r="E81" i="16"/>
  <c r="G81" i="16" s="1"/>
  <c r="H81" i="16" s="1"/>
  <c r="E80" i="16"/>
  <c r="G79" i="16"/>
  <c r="E79" i="16"/>
  <c r="H79" i="16" s="1"/>
  <c r="E74" i="16"/>
  <c r="G73" i="16"/>
  <c r="E73" i="16"/>
  <c r="H73" i="16" s="1"/>
  <c r="G72" i="16"/>
  <c r="E72" i="16"/>
  <c r="H72" i="16" s="1"/>
  <c r="E71" i="16"/>
  <c r="G71" i="16" s="1"/>
  <c r="H71" i="16" s="1"/>
  <c r="E69" i="16"/>
  <c r="G68" i="16"/>
  <c r="E68" i="16"/>
  <c r="H68" i="16" s="1"/>
  <c r="G66" i="16"/>
  <c r="E66" i="16"/>
  <c r="H66" i="16" s="1"/>
  <c r="E65" i="16"/>
  <c r="G65" i="16" s="1"/>
  <c r="H65" i="16" s="1"/>
  <c r="E64" i="16"/>
  <c r="G62" i="16"/>
  <c r="E62" i="16"/>
  <c r="H62" i="16" s="1"/>
  <c r="G61" i="16"/>
  <c r="E61" i="16"/>
  <c r="H61" i="16" s="1"/>
  <c r="E59" i="16"/>
  <c r="G59" i="16" s="1"/>
  <c r="H59" i="16" s="1"/>
  <c r="E57" i="16"/>
  <c r="E55" i="16"/>
  <c r="G53" i="16"/>
  <c r="E53" i="16"/>
  <c r="H53" i="16" s="1"/>
  <c r="E51" i="16"/>
  <c r="G51" i="16" s="1"/>
  <c r="H51" i="16" s="1"/>
  <c r="E49" i="16"/>
  <c r="E47" i="16"/>
  <c r="G45" i="16"/>
  <c r="E45" i="16"/>
  <c r="H45" i="16" s="1"/>
  <c r="E43" i="16"/>
  <c r="G43" i="16" s="1"/>
  <c r="H43" i="16" s="1"/>
  <c r="E42" i="16"/>
  <c r="E41" i="16"/>
  <c r="G40" i="16"/>
  <c r="E40" i="16"/>
  <c r="H40" i="16" s="1"/>
  <c r="E39" i="16"/>
  <c r="G39" i="16" s="1"/>
  <c r="H39" i="16" s="1"/>
  <c r="E38" i="16"/>
  <c r="E37" i="16"/>
  <c r="G36" i="16"/>
  <c r="E36" i="16"/>
  <c r="H36" i="16" s="1"/>
  <c r="E35" i="16"/>
  <c r="G35" i="16" s="1"/>
  <c r="H35" i="16" s="1"/>
  <c r="E33" i="16"/>
  <c r="E32" i="16"/>
  <c r="G31" i="16"/>
  <c r="E31" i="16"/>
  <c r="H31" i="16" s="1"/>
  <c r="E30" i="16"/>
  <c r="G30" i="16" s="1"/>
  <c r="H30" i="16" s="1"/>
  <c r="E29" i="16"/>
  <c r="E28" i="16"/>
  <c r="G27" i="16"/>
  <c r="E27" i="16"/>
  <c r="H27" i="16" s="1"/>
  <c r="E25" i="16"/>
  <c r="G25" i="16" s="1"/>
  <c r="H25" i="16" s="1"/>
  <c r="E23" i="16"/>
  <c r="E22" i="16"/>
  <c r="G20" i="16"/>
  <c r="E20" i="16"/>
  <c r="H20" i="16" s="1"/>
  <c r="E18" i="16"/>
  <c r="G18" i="16" s="1"/>
  <c r="H18" i="16" s="1"/>
  <c r="E17" i="16"/>
  <c r="E16" i="16"/>
  <c r="G14" i="16"/>
  <c r="E14" i="16"/>
  <c r="H14" i="16" s="1"/>
  <c r="E13" i="16"/>
  <c r="G13" i="16" s="1"/>
  <c r="AR2" i="9"/>
  <c r="E7" i="91" l="1"/>
  <c r="G7" i="91" s="1"/>
  <c r="E7" i="89"/>
  <c r="G7" i="89" s="1"/>
  <c r="H7" i="89" s="1"/>
  <c r="E8" i="84"/>
  <c r="G8" i="84" s="1"/>
  <c r="H8" i="84" s="1"/>
  <c r="E8" i="91"/>
  <c r="G8" i="91" s="1"/>
  <c r="E8" i="88"/>
  <c r="G8" i="88" s="1"/>
  <c r="E8" i="85"/>
  <c r="E8" i="93"/>
  <c r="G8" i="93" s="1"/>
  <c r="H8" i="93" s="1"/>
  <c r="E8" i="87"/>
  <c r="G8" i="87" s="1"/>
  <c r="H8" i="87" s="1"/>
  <c r="E8" i="92"/>
  <c r="G8" i="92" s="1"/>
  <c r="H8" i="92" s="1"/>
  <c r="E8" i="89"/>
  <c r="E8" i="86"/>
  <c r="G8" i="86" s="1"/>
  <c r="H8" i="86" s="1"/>
  <c r="E7" i="84"/>
  <c r="E7" i="86"/>
  <c r="E8" i="90"/>
  <c r="G8" i="90" s="1"/>
  <c r="H8" i="90" s="1"/>
  <c r="E7" i="85"/>
  <c r="G7" i="85" s="1"/>
  <c r="E7" i="93"/>
  <c r="G7" i="93" s="1"/>
  <c r="E7" i="88"/>
  <c r="G7" i="88" s="1"/>
  <c r="E7" i="92"/>
  <c r="G7" i="92" s="1"/>
  <c r="E7" i="87"/>
  <c r="E7" i="90"/>
  <c r="G7" i="90" s="1"/>
  <c r="H36" i="84"/>
  <c r="H45" i="84"/>
  <c r="H20" i="84"/>
  <c r="H38" i="84"/>
  <c r="H42" i="84"/>
  <c r="H33" i="84"/>
  <c r="H17" i="87"/>
  <c r="E74" i="89"/>
  <c r="G14" i="84"/>
  <c r="H14" i="84" s="1"/>
  <c r="G20" i="84"/>
  <c r="G27" i="84"/>
  <c r="H27" i="84" s="1"/>
  <c r="G31" i="84"/>
  <c r="H31" i="84" s="1"/>
  <c r="G36" i="84"/>
  <c r="G40" i="84"/>
  <c r="H40" i="84" s="1"/>
  <c r="G45" i="84"/>
  <c r="G53" i="84"/>
  <c r="H53" i="84" s="1"/>
  <c r="H68" i="86"/>
  <c r="H31" i="93"/>
  <c r="H39" i="85"/>
  <c r="G22" i="85"/>
  <c r="H22" i="85" s="1"/>
  <c r="G32" i="85"/>
  <c r="H32" i="85" s="1"/>
  <c r="H41" i="85"/>
  <c r="G41" i="85"/>
  <c r="H55" i="85"/>
  <c r="G55" i="85"/>
  <c r="G69" i="85"/>
  <c r="H69" i="85" s="1"/>
  <c r="G79" i="85"/>
  <c r="H79" i="85" s="1"/>
  <c r="H59" i="87"/>
  <c r="G59" i="87"/>
  <c r="H81" i="87"/>
  <c r="G81" i="87"/>
  <c r="G18" i="88"/>
  <c r="H18" i="88" s="1"/>
  <c r="G39" i="88"/>
  <c r="H39" i="88" s="1"/>
  <c r="G65" i="88"/>
  <c r="H65" i="88" s="1"/>
  <c r="H61" i="84"/>
  <c r="H42" i="90"/>
  <c r="G62" i="84"/>
  <c r="H62" i="84" s="1"/>
  <c r="H71" i="84"/>
  <c r="G79" i="84"/>
  <c r="G82" i="84" s="1"/>
  <c r="H23" i="85"/>
  <c r="H33" i="85"/>
  <c r="H42" i="85"/>
  <c r="H57" i="85"/>
  <c r="H70" i="85"/>
  <c r="H80" i="85"/>
  <c r="G37" i="86"/>
  <c r="H37" i="86" s="1"/>
  <c r="H78" i="86"/>
  <c r="H61" i="87"/>
  <c r="H79" i="88"/>
  <c r="H17" i="91"/>
  <c r="H19" i="90"/>
  <c r="G49" i="87"/>
  <c r="H49" i="87" s="1"/>
  <c r="G48" i="92"/>
  <c r="H48" i="92" s="1"/>
  <c r="H72" i="84"/>
  <c r="H80" i="84"/>
  <c r="E82" i="85"/>
  <c r="H35" i="85"/>
  <c r="H22" i="86"/>
  <c r="G47" i="86"/>
  <c r="H47" i="86" s="1"/>
  <c r="H83" i="86"/>
  <c r="H30" i="87"/>
  <c r="G30" i="87"/>
  <c r="H15" i="89"/>
  <c r="G15" i="89"/>
  <c r="H64" i="89"/>
  <c r="H50" i="90"/>
  <c r="G28" i="91"/>
  <c r="H28" i="91" s="1"/>
  <c r="H40" i="91"/>
  <c r="H24" i="92"/>
  <c r="G24" i="92"/>
  <c r="H63" i="92"/>
  <c r="G24" i="93"/>
  <c r="H24" i="93" s="1"/>
  <c r="G68" i="93"/>
  <c r="H68" i="93" s="1"/>
  <c r="H66" i="85"/>
  <c r="H44" i="93"/>
  <c r="G44" i="93"/>
  <c r="H28" i="86"/>
  <c r="H14" i="85"/>
  <c r="H84" i="86"/>
  <c r="H17" i="89"/>
  <c r="H64" i="92"/>
  <c r="G64" i="92"/>
  <c r="H68" i="84"/>
  <c r="H55" i="86"/>
  <c r="G17" i="84"/>
  <c r="H17" i="84" s="1"/>
  <c r="G23" i="84"/>
  <c r="H23" i="84" s="1"/>
  <c r="G29" i="84"/>
  <c r="H29" i="84" s="1"/>
  <c r="G33" i="84"/>
  <c r="G38" i="84"/>
  <c r="G42" i="84"/>
  <c r="G49" i="84"/>
  <c r="H49" i="84" s="1"/>
  <c r="G57" i="84"/>
  <c r="H57" i="84" s="1"/>
  <c r="H65" i="84"/>
  <c r="H73" i="84"/>
  <c r="G81" i="84"/>
  <c r="H81" i="84" s="1"/>
  <c r="G14" i="85"/>
  <c r="H86" i="85"/>
  <c r="H32" i="86"/>
  <c r="G62" i="86"/>
  <c r="H62" i="86" s="1"/>
  <c r="G84" i="86"/>
  <c r="G26" i="90"/>
  <c r="H26" i="90" s="1"/>
  <c r="G52" i="90"/>
  <c r="H52" i="90" s="1"/>
  <c r="G55" i="91"/>
  <c r="H55" i="91" s="1"/>
  <c r="H14" i="92"/>
  <c r="G38" i="92"/>
  <c r="H38" i="92" s="1"/>
  <c r="H13" i="93"/>
  <c r="E70" i="93"/>
  <c r="G13" i="93"/>
  <c r="H30" i="85"/>
  <c r="H13" i="91"/>
  <c r="G68" i="84"/>
  <c r="H20" i="85"/>
  <c r="E82" i="84"/>
  <c r="G16" i="85"/>
  <c r="H16" i="85" s="1"/>
  <c r="H28" i="85"/>
  <c r="G28" i="85"/>
  <c r="H37" i="85"/>
  <c r="G37" i="85"/>
  <c r="G47" i="85"/>
  <c r="H47" i="85" s="1"/>
  <c r="H63" i="85"/>
  <c r="G63" i="85"/>
  <c r="H74" i="85"/>
  <c r="G74" i="85"/>
  <c r="H40" i="86"/>
  <c r="H74" i="86"/>
  <c r="G74" i="87"/>
  <c r="H74" i="87" s="1"/>
  <c r="H15" i="92"/>
  <c r="G15" i="92"/>
  <c r="G58" i="93"/>
  <c r="H58" i="93" s="1"/>
  <c r="H29" i="92"/>
  <c r="E74" i="90"/>
  <c r="H66" i="84"/>
  <c r="E83" i="84"/>
  <c r="H17" i="85"/>
  <c r="H29" i="85"/>
  <c r="H38" i="85"/>
  <c r="H49" i="85"/>
  <c r="H64" i="85"/>
  <c r="H75" i="85"/>
  <c r="H41" i="86"/>
  <c r="G74" i="86"/>
  <c r="E82" i="87"/>
  <c r="H82" i="87" s="1"/>
  <c r="H31" i="89"/>
  <c r="G31" i="89"/>
  <c r="H57" i="89"/>
  <c r="G57" i="89"/>
  <c r="H73" i="89"/>
  <c r="H70" i="91"/>
  <c r="E73" i="91"/>
  <c r="G70" i="91"/>
  <c r="H77" i="85"/>
  <c r="G17" i="87"/>
  <c r="H16" i="86"/>
  <c r="H53" i="86"/>
  <c r="G82" i="87"/>
  <c r="G27" i="88"/>
  <c r="H27" i="88" s="1"/>
  <c r="H45" i="88"/>
  <c r="G45" i="88"/>
  <c r="H72" i="88"/>
  <c r="G72" i="88"/>
  <c r="H56" i="92"/>
  <c r="H71" i="92"/>
  <c r="H33" i="88"/>
  <c r="H80" i="88"/>
  <c r="H25" i="89"/>
  <c r="H72" i="89"/>
  <c r="H33" i="90"/>
  <c r="H22" i="91"/>
  <c r="H46" i="91"/>
  <c r="H72" i="92"/>
  <c r="H32" i="93"/>
  <c r="H46" i="93"/>
  <c r="H59" i="93"/>
  <c r="E79" i="86"/>
  <c r="G25" i="87"/>
  <c r="H25" i="87" s="1"/>
  <c r="G36" i="87"/>
  <c r="H36" i="87" s="1"/>
  <c r="G41" i="87"/>
  <c r="H41" i="87" s="1"/>
  <c r="G61" i="87"/>
  <c r="G68" i="87"/>
  <c r="H68" i="87" s="1"/>
  <c r="G28" i="88"/>
  <c r="H28" i="88" s="1"/>
  <c r="G33" i="88"/>
  <c r="G47" i="88"/>
  <c r="H47" i="88" s="1"/>
  <c r="G57" i="88"/>
  <c r="H57" i="88" s="1"/>
  <c r="G73" i="88"/>
  <c r="H73" i="88" s="1"/>
  <c r="G17" i="89"/>
  <c r="G66" i="89" s="1"/>
  <c r="G25" i="89"/>
  <c r="G40" i="89"/>
  <c r="H40" i="89" s="1"/>
  <c r="G50" i="89"/>
  <c r="H50" i="89" s="1"/>
  <c r="H44" i="90"/>
  <c r="H14" i="93"/>
  <c r="H25" i="93"/>
  <c r="G13" i="85"/>
  <c r="G18" i="85"/>
  <c r="H18" i="85" s="1"/>
  <c r="G25" i="85"/>
  <c r="H25" i="85" s="1"/>
  <c r="G30" i="85"/>
  <c r="G35" i="85"/>
  <c r="G39" i="85"/>
  <c r="G43" i="85"/>
  <c r="H43" i="85" s="1"/>
  <c r="G51" i="85"/>
  <c r="H51" i="85" s="1"/>
  <c r="G59" i="85"/>
  <c r="H59" i="85" s="1"/>
  <c r="G66" i="85"/>
  <c r="G71" i="85"/>
  <c r="H71" i="85" s="1"/>
  <c r="G77" i="85"/>
  <c r="G13" i="87"/>
  <c r="H13" i="87" s="1"/>
  <c r="G18" i="87"/>
  <c r="H18" i="87" s="1"/>
  <c r="H51" i="87"/>
  <c r="G51" i="87"/>
  <c r="E75" i="87"/>
  <c r="G20" i="88"/>
  <c r="G75" i="88" s="1"/>
  <c r="G83" i="88" s="1"/>
  <c r="G40" i="88"/>
  <c r="H40" i="88" s="1"/>
  <c r="H66" i="88"/>
  <c r="G66" i="88"/>
  <c r="H32" i="89"/>
  <c r="G32" i="89"/>
  <c r="H59" i="89"/>
  <c r="G20" i="90"/>
  <c r="H20" i="90" s="1"/>
  <c r="G44" i="90"/>
  <c r="H29" i="91"/>
  <c r="H56" i="91"/>
  <c r="H17" i="92"/>
  <c r="H40" i="92"/>
  <c r="H65" i="92"/>
  <c r="G14" i="93"/>
  <c r="G25" i="93"/>
  <c r="G33" i="93"/>
  <c r="H33" i="93" s="1"/>
  <c r="G48" i="93"/>
  <c r="H48" i="93" s="1"/>
  <c r="G61" i="93"/>
  <c r="H61" i="93" s="1"/>
  <c r="H13" i="85"/>
  <c r="H37" i="87"/>
  <c r="H62" i="87"/>
  <c r="H29" i="88"/>
  <c r="H49" i="88"/>
  <c r="H64" i="91"/>
  <c r="H26" i="93"/>
  <c r="H50" i="93"/>
  <c r="G29" i="88"/>
  <c r="G49" i="88"/>
  <c r="G74" i="88"/>
  <c r="H74" i="88" s="1"/>
  <c r="G19" i="89"/>
  <c r="H19" i="89" s="1"/>
  <c r="G42" i="89"/>
  <c r="H42" i="89" s="1"/>
  <c r="H14" i="90"/>
  <c r="H36" i="90"/>
  <c r="H63" i="90"/>
  <c r="G15" i="91"/>
  <c r="H15" i="91" s="1"/>
  <c r="G38" i="91"/>
  <c r="H38" i="91" s="1"/>
  <c r="G64" i="91"/>
  <c r="E66" i="92"/>
  <c r="H17" i="93"/>
  <c r="G26" i="93"/>
  <c r="G34" i="93"/>
  <c r="H34" i="93" s="1"/>
  <c r="G50" i="93"/>
  <c r="G62" i="93"/>
  <c r="H62" i="93" s="1"/>
  <c r="G74" i="93"/>
  <c r="H74" i="93" s="1"/>
  <c r="H43" i="87"/>
  <c r="G43" i="87"/>
  <c r="G71" i="87"/>
  <c r="H71" i="87" s="1"/>
  <c r="H14" i="88"/>
  <c r="G14" i="88"/>
  <c r="H36" i="88"/>
  <c r="G36" i="88"/>
  <c r="G61" i="88"/>
  <c r="H61" i="88" s="1"/>
  <c r="E75" i="88"/>
  <c r="H82" i="88"/>
  <c r="H27" i="89"/>
  <c r="G27" i="89"/>
  <c r="H25" i="91"/>
  <c r="H27" i="93"/>
  <c r="H36" i="93"/>
  <c r="G36" i="93"/>
  <c r="H52" i="93"/>
  <c r="G52" i="93"/>
  <c r="G63" i="93"/>
  <c r="H63" i="93" s="1"/>
  <c r="H75" i="93"/>
  <c r="H28" i="87"/>
  <c r="G32" i="87"/>
  <c r="H32" i="87" s="1"/>
  <c r="G38" i="87"/>
  <c r="H38" i="87" s="1"/>
  <c r="H55" i="87"/>
  <c r="G64" i="87"/>
  <c r="H64" i="87" s="1"/>
  <c r="H79" i="87"/>
  <c r="H23" i="88"/>
  <c r="G30" i="88"/>
  <c r="H30" i="88" s="1"/>
  <c r="H42" i="88"/>
  <c r="G51" i="88"/>
  <c r="H51" i="88" s="1"/>
  <c r="H69" i="88"/>
  <c r="H13" i="89"/>
  <c r="G20" i="89"/>
  <c r="H20" i="89" s="1"/>
  <c r="H34" i="89"/>
  <c r="G44" i="89"/>
  <c r="H44" i="89" s="1"/>
  <c r="H62" i="89"/>
  <c r="H24" i="90"/>
  <c r="H48" i="90"/>
  <c r="G17" i="91"/>
  <c r="H32" i="91"/>
  <c r="G40" i="91"/>
  <c r="H59" i="91"/>
  <c r="G65" i="91"/>
  <c r="H65" i="91" s="1"/>
  <c r="G27" i="92"/>
  <c r="H27" i="92" s="1"/>
  <c r="G33" i="92"/>
  <c r="H33" i="92" s="1"/>
  <c r="G53" i="92"/>
  <c r="H53" i="92" s="1"/>
  <c r="G60" i="92"/>
  <c r="H60" i="92" s="1"/>
  <c r="H19" i="93"/>
  <c r="H28" i="93"/>
  <c r="H65" i="93"/>
  <c r="E87" i="86"/>
  <c r="H22" i="87"/>
  <c r="H20" i="92"/>
  <c r="H44" i="92"/>
  <c r="E73" i="92"/>
  <c r="G89" i="85"/>
  <c r="H89" i="85" s="1"/>
  <c r="G14" i="86"/>
  <c r="H14" i="86" s="1"/>
  <c r="G20" i="86"/>
  <c r="H20" i="86" s="1"/>
  <c r="G27" i="86"/>
  <c r="H27" i="86" s="1"/>
  <c r="G31" i="86"/>
  <c r="H31" i="86" s="1"/>
  <c r="G36" i="86"/>
  <c r="H36" i="86" s="1"/>
  <c r="G40" i="86"/>
  <c r="G45" i="86"/>
  <c r="H45" i="86" s="1"/>
  <c r="G53" i="86"/>
  <c r="G61" i="86"/>
  <c r="H61" i="86" s="1"/>
  <c r="G67" i="86"/>
  <c r="H67" i="86" s="1"/>
  <c r="G72" i="86"/>
  <c r="H72" i="86" s="1"/>
  <c r="G77" i="86"/>
  <c r="H77" i="86" s="1"/>
  <c r="G83" i="86"/>
  <c r="G87" i="86" s="1"/>
  <c r="G16" i="87"/>
  <c r="H16" i="87" s="1"/>
  <c r="G22" i="87"/>
  <c r="G33" i="87"/>
  <c r="H33" i="87" s="1"/>
  <c r="G39" i="87"/>
  <c r="H39" i="87" s="1"/>
  <c r="G65" i="87"/>
  <c r="H65" i="87" s="1"/>
  <c r="G31" i="88"/>
  <c r="H31" i="88" s="1"/>
  <c r="G53" i="88"/>
  <c r="H53" i="88" s="1"/>
  <c r="G22" i="89"/>
  <c r="H22" i="89" s="1"/>
  <c r="H70" i="89"/>
  <c r="G25" i="90"/>
  <c r="H25" i="90" s="1"/>
  <c r="G31" i="90"/>
  <c r="H31" i="90" s="1"/>
  <c r="G50" i="90"/>
  <c r="G57" i="90"/>
  <c r="H57" i="90" s="1"/>
  <c r="G72" i="90"/>
  <c r="H72" i="90" s="1"/>
  <c r="H19" i="91"/>
  <c r="H42" i="91"/>
  <c r="G13" i="92"/>
  <c r="G66" i="92" s="1"/>
  <c r="G74" i="92" s="1"/>
  <c r="H28" i="92"/>
  <c r="G34" i="92"/>
  <c r="H34" i="92" s="1"/>
  <c r="H55" i="92"/>
  <c r="G62" i="92"/>
  <c r="H62" i="92" s="1"/>
  <c r="G70" i="92"/>
  <c r="G73" i="92" s="1"/>
  <c r="H20" i="93"/>
  <c r="H29" i="93"/>
  <c r="G40" i="93"/>
  <c r="H40" i="93" s="1"/>
  <c r="G55" i="93"/>
  <c r="H55" i="93" s="1"/>
  <c r="G66" i="93"/>
  <c r="H66" i="93" s="1"/>
  <c r="G77" i="93"/>
  <c r="H77" i="93" s="1"/>
  <c r="H47" i="87"/>
  <c r="H73" i="87"/>
  <c r="H17" i="88"/>
  <c r="H38" i="88"/>
  <c r="H64" i="88"/>
  <c r="H29" i="89"/>
  <c r="H56" i="89"/>
  <c r="H40" i="90"/>
  <c r="H27" i="91"/>
  <c r="H53" i="91"/>
  <c r="H42" i="93"/>
  <c r="H57" i="93"/>
  <c r="H67" i="93"/>
  <c r="E78" i="93"/>
  <c r="E66" i="91"/>
  <c r="G38" i="89"/>
  <c r="H38" i="89" s="1"/>
  <c r="G46" i="89"/>
  <c r="H46" i="89" s="1"/>
  <c r="G53" i="89"/>
  <c r="H53" i="89" s="1"/>
  <c r="G59" i="89"/>
  <c r="G64" i="89"/>
  <c r="G70" i="89"/>
  <c r="G73" i="89" s="1"/>
  <c r="G17" i="90"/>
  <c r="G66" i="90" s="1"/>
  <c r="G24" i="90"/>
  <c r="G28" i="90"/>
  <c r="H28" i="90" s="1"/>
  <c r="G33" i="90"/>
  <c r="G40" i="90"/>
  <c r="G48" i="90"/>
  <c r="G55" i="90"/>
  <c r="H55" i="90" s="1"/>
  <c r="G60" i="90"/>
  <c r="H60" i="90" s="1"/>
  <c r="G65" i="90"/>
  <c r="H65" i="90" s="1"/>
  <c r="G71" i="90"/>
  <c r="G13" i="91"/>
  <c r="G19" i="91"/>
  <c r="G25" i="91"/>
  <c r="G29" i="91"/>
  <c r="G34" i="91"/>
  <c r="H34" i="91" s="1"/>
  <c r="G42" i="91"/>
  <c r="G50" i="91"/>
  <c r="H50" i="91" s="1"/>
  <c r="G56" i="91"/>
  <c r="G62" i="91"/>
  <c r="H62" i="91" s="1"/>
  <c r="G72" i="91"/>
  <c r="H72" i="91" s="1"/>
  <c r="G14" i="92"/>
  <c r="G20" i="92"/>
  <c r="G26" i="92"/>
  <c r="H26" i="92" s="1"/>
  <c r="G31" i="92"/>
  <c r="H31" i="92" s="1"/>
  <c r="G36" i="92"/>
  <c r="H36" i="92" s="1"/>
  <c r="G44" i="92"/>
  <c r="G52" i="92"/>
  <c r="H52" i="92" s="1"/>
  <c r="G57" i="92"/>
  <c r="H57" i="92" s="1"/>
  <c r="G63" i="92"/>
  <c r="G15" i="93"/>
  <c r="H15" i="93" s="1"/>
  <c r="G22" i="93"/>
  <c r="H22" i="93" s="1"/>
  <c r="G27" i="93"/>
  <c r="G32" i="93"/>
  <c r="G38" i="93"/>
  <c r="H38" i="93" s="1"/>
  <c r="G46" i="93"/>
  <c r="G53" i="93"/>
  <c r="H53" i="93" s="1"/>
  <c r="G59" i="93"/>
  <c r="G65" i="93"/>
  <c r="G69" i="93"/>
  <c r="H69" i="93" s="1"/>
  <c r="G75" i="93"/>
  <c r="G76" i="93"/>
  <c r="H76" i="93" s="1"/>
  <c r="H13" i="81"/>
  <c r="H17" i="79"/>
  <c r="H27" i="78"/>
  <c r="H64" i="16"/>
  <c r="H13" i="16"/>
  <c r="H28" i="80"/>
  <c r="H24" i="82"/>
  <c r="H55" i="16"/>
  <c r="H13" i="82"/>
  <c r="E74" i="79"/>
  <c r="H23" i="77"/>
  <c r="H60" i="79"/>
  <c r="H13" i="80"/>
  <c r="G73" i="79"/>
  <c r="H70" i="79"/>
  <c r="H32" i="16"/>
  <c r="H19" i="78"/>
  <c r="H18" i="74"/>
  <c r="G18" i="74"/>
  <c r="H77" i="74"/>
  <c r="G77" i="74"/>
  <c r="H87" i="74"/>
  <c r="G87" i="74"/>
  <c r="H20" i="73"/>
  <c r="G20" i="73"/>
  <c r="G37" i="17"/>
  <c r="H37" i="17" s="1"/>
  <c r="E82" i="16"/>
  <c r="E78" i="82"/>
  <c r="E73" i="81"/>
  <c r="H73" i="81" s="1"/>
  <c r="E73" i="80"/>
  <c r="G14" i="79"/>
  <c r="H14" i="79" s="1"/>
  <c r="G27" i="79"/>
  <c r="H27" i="79" s="1"/>
  <c r="G50" i="79"/>
  <c r="H50" i="79" s="1"/>
  <c r="H57" i="79"/>
  <c r="G64" i="79"/>
  <c r="H64" i="79" s="1"/>
  <c r="G19" i="78"/>
  <c r="H26" i="78"/>
  <c r="H63" i="78"/>
  <c r="H70" i="78"/>
  <c r="H27" i="77"/>
  <c r="H61" i="77"/>
  <c r="H81" i="77"/>
  <c r="H14" i="76"/>
  <c r="H66" i="75"/>
  <c r="G66" i="75"/>
  <c r="G17" i="24"/>
  <c r="H17" i="24"/>
  <c r="G49" i="20"/>
  <c r="H49" i="20" s="1"/>
  <c r="G35" i="73"/>
  <c r="H35" i="73" s="1"/>
  <c r="G22" i="79"/>
  <c r="H22" i="79" s="1"/>
  <c r="H52" i="79"/>
  <c r="G59" i="79"/>
  <c r="H59" i="79" s="1"/>
  <c r="H20" i="78"/>
  <c r="G27" i="78"/>
  <c r="H57" i="78"/>
  <c r="G71" i="78"/>
  <c r="H71" i="78" s="1"/>
  <c r="H20" i="77"/>
  <c r="H53" i="77"/>
  <c r="H34" i="79"/>
  <c r="H72" i="79"/>
  <c r="H42" i="78"/>
  <c r="H39" i="77"/>
  <c r="G16" i="16"/>
  <c r="H16" i="16" s="1"/>
  <c r="G22" i="16"/>
  <c r="H22" i="16" s="1"/>
  <c r="G28" i="16"/>
  <c r="H28" i="16" s="1"/>
  <c r="G32" i="16"/>
  <c r="G37" i="16"/>
  <c r="H37" i="16" s="1"/>
  <c r="G41" i="16"/>
  <c r="H41" i="16" s="1"/>
  <c r="G47" i="16"/>
  <c r="H47" i="16" s="1"/>
  <c r="G55" i="16"/>
  <c r="H78" i="75"/>
  <c r="G78" i="75"/>
  <c r="H39" i="74"/>
  <c r="G39" i="74"/>
  <c r="E75" i="73"/>
  <c r="G13" i="73"/>
  <c r="G69" i="73"/>
  <c r="H69" i="73"/>
  <c r="G24" i="79"/>
  <c r="H24" i="79" s="1"/>
  <c r="G60" i="79"/>
  <c r="E73" i="79"/>
  <c r="H73" i="79" s="1"/>
  <c r="G28" i="78"/>
  <c r="H28" i="78" s="1"/>
  <c r="G65" i="78"/>
  <c r="H65" i="78" s="1"/>
  <c r="G29" i="77"/>
  <c r="H29" i="77" s="1"/>
  <c r="G64" i="77"/>
  <c r="H64" i="77" s="1"/>
  <c r="G17" i="76"/>
  <c r="H17" i="76" s="1"/>
  <c r="E79" i="75"/>
  <c r="H30" i="74"/>
  <c r="G30" i="74"/>
  <c r="H38" i="20"/>
  <c r="G38" i="20"/>
  <c r="E70" i="82"/>
  <c r="G17" i="79"/>
  <c r="G29" i="79"/>
  <c r="H29" i="79" s="1"/>
  <c r="H36" i="79"/>
  <c r="G46" i="79"/>
  <c r="H46" i="79" s="1"/>
  <c r="G15" i="78"/>
  <c r="G66" i="78" s="1"/>
  <c r="G34" i="78"/>
  <c r="H34" i="78" s="1"/>
  <c r="H44" i="78"/>
  <c r="H40" i="77"/>
  <c r="H31" i="76"/>
  <c r="H79" i="76"/>
  <c r="G82" i="76"/>
  <c r="H82" i="76" s="1"/>
  <c r="H51" i="74"/>
  <c r="G51" i="74"/>
  <c r="H29" i="73"/>
  <c r="G29" i="73"/>
  <c r="G66" i="25"/>
  <c r="H66" i="25"/>
  <c r="H42" i="79"/>
  <c r="H13" i="78"/>
  <c r="E66" i="78"/>
  <c r="G78" i="25"/>
  <c r="G17" i="16"/>
  <c r="H17" i="16" s="1"/>
  <c r="G23" i="16"/>
  <c r="H23" i="16" s="1"/>
  <c r="G29" i="16"/>
  <c r="H29" i="16" s="1"/>
  <c r="G33" i="16"/>
  <c r="H33" i="16" s="1"/>
  <c r="G38" i="16"/>
  <c r="H38" i="16" s="1"/>
  <c r="G42" i="16"/>
  <c r="H42" i="16" s="1"/>
  <c r="G49" i="16"/>
  <c r="H49" i="16" s="1"/>
  <c r="G57" i="16"/>
  <c r="H57" i="16" s="1"/>
  <c r="G64" i="16"/>
  <c r="G69" i="16"/>
  <c r="H69" i="16" s="1"/>
  <c r="G74" i="16"/>
  <c r="H74" i="16" s="1"/>
  <c r="G80" i="16"/>
  <c r="G82" i="16" s="1"/>
  <c r="G17" i="82"/>
  <c r="H17" i="82" s="1"/>
  <c r="G24" i="82"/>
  <c r="G28" i="82"/>
  <c r="H28" i="82" s="1"/>
  <c r="G33" i="82"/>
  <c r="H33" i="82" s="1"/>
  <c r="G40" i="82"/>
  <c r="H40" i="82" s="1"/>
  <c r="G48" i="82"/>
  <c r="H48" i="82" s="1"/>
  <c r="G55" i="82"/>
  <c r="H55" i="82" s="1"/>
  <c r="G61" i="82"/>
  <c r="H61" i="82" s="1"/>
  <c r="G66" i="82"/>
  <c r="H66" i="82" s="1"/>
  <c r="G76" i="82"/>
  <c r="G78" i="82" s="1"/>
  <c r="G17" i="81"/>
  <c r="H17" i="81" s="1"/>
  <c r="G24" i="81"/>
  <c r="H24" i="81" s="1"/>
  <c r="G28" i="81"/>
  <c r="H28" i="81" s="1"/>
  <c r="G33" i="81"/>
  <c r="H33" i="81" s="1"/>
  <c r="G40" i="81"/>
  <c r="H40" i="81" s="1"/>
  <c r="G48" i="81"/>
  <c r="H48" i="81" s="1"/>
  <c r="G55" i="81"/>
  <c r="H55" i="81" s="1"/>
  <c r="G60" i="81"/>
  <c r="H60" i="81" s="1"/>
  <c r="G65" i="81"/>
  <c r="H65" i="81" s="1"/>
  <c r="G71" i="81"/>
  <c r="G73" i="81" s="1"/>
  <c r="G17" i="80"/>
  <c r="G66" i="80" s="1"/>
  <c r="G24" i="80"/>
  <c r="H24" i="80" s="1"/>
  <c r="G28" i="80"/>
  <c r="G33" i="80"/>
  <c r="H33" i="80" s="1"/>
  <c r="G40" i="80"/>
  <c r="H40" i="80" s="1"/>
  <c r="G48" i="80"/>
  <c r="H48" i="80" s="1"/>
  <c r="G55" i="80"/>
  <c r="H55" i="80" s="1"/>
  <c r="G60" i="80"/>
  <c r="H60" i="80" s="1"/>
  <c r="G65" i="80"/>
  <c r="H65" i="80" s="1"/>
  <c r="G71" i="80"/>
  <c r="G73" i="80" s="1"/>
  <c r="H25" i="79"/>
  <c r="G55" i="79"/>
  <c r="H55" i="79" s="1"/>
  <c r="G24" i="78"/>
  <c r="H24" i="78" s="1"/>
  <c r="G60" i="78"/>
  <c r="H60" i="78" s="1"/>
  <c r="G23" i="77"/>
  <c r="G57" i="77"/>
  <c r="H57" i="77" s="1"/>
  <c r="G82" i="77"/>
  <c r="H82" i="77" s="1"/>
  <c r="H18" i="76"/>
  <c r="H53" i="76"/>
  <c r="G49" i="73"/>
  <c r="H49" i="73" s="1"/>
  <c r="H19" i="79"/>
  <c r="G25" i="79"/>
  <c r="H31" i="79"/>
  <c r="G62" i="79"/>
  <c r="H62" i="79" s="1"/>
  <c r="G29" i="78"/>
  <c r="H29" i="78" s="1"/>
  <c r="H36" i="78"/>
  <c r="H36" i="77"/>
  <c r="H72" i="77"/>
  <c r="H79" i="77"/>
  <c r="H27" i="76"/>
  <c r="H72" i="75"/>
  <c r="G16" i="74"/>
  <c r="H16" i="74" s="1"/>
  <c r="H24" i="25"/>
  <c r="H48" i="24"/>
  <c r="E75" i="16"/>
  <c r="E66" i="81"/>
  <c r="E66" i="80"/>
  <c r="H59" i="77"/>
  <c r="H13" i="76"/>
  <c r="G62" i="75"/>
  <c r="H62" i="75" s="1"/>
  <c r="G66" i="74"/>
  <c r="H66" i="74" s="1"/>
  <c r="E90" i="74"/>
  <c r="G13" i="79"/>
  <c r="G66" i="79" s="1"/>
  <c r="H26" i="79"/>
  <c r="G56" i="79"/>
  <c r="H56" i="79" s="1"/>
  <c r="H63" i="79"/>
  <c r="G25" i="78"/>
  <c r="H25" i="78" s="1"/>
  <c r="H31" i="78"/>
  <c r="H31" i="77"/>
  <c r="G75" i="76"/>
  <c r="G90" i="74"/>
  <c r="E75" i="77"/>
  <c r="E75" i="76"/>
  <c r="H33" i="74"/>
  <c r="H57" i="74"/>
  <c r="H80" i="74"/>
  <c r="H61" i="73"/>
  <c r="H14" i="25"/>
  <c r="E73" i="23"/>
  <c r="G70" i="23"/>
  <c r="H70" i="23"/>
  <c r="G29" i="20"/>
  <c r="H29" i="20" s="1"/>
  <c r="H13" i="74"/>
  <c r="G13" i="74"/>
  <c r="G80" i="73"/>
  <c r="H80" i="73" s="1"/>
  <c r="E82" i="73"/>
  <c r="H46" i="25"/>
  <c r="G33" i="23"/>
  <c r="H33" i="23" s="1"/>
  <c r="G60" i="22"/>
  <c r="H60" i="22" s="1"/>
  <c r="G17" i="20"/>
  <c r="H17" i="20" s="1"/>
  <c r="H13" i="75"/>
  <c r="H35" i="74"/>
  <c r="G35" i="74"/>
  <c r="H59" i="74"/>
  <c r="G59" i="74"/>
  <c r="H81" i="74"/>
  <c r="G81" i="74"/>
  <c r="H14" i="73"/>
  <c r="H36" i="73"/>
  <c r="H26" i="25"/>
  <c r="H28" i="24"/>
  <c r="H40" i="18"/>
  <c r="G86" i="75"/>
  <c r="G87" i="75" s="1"/>
  <c r="H87" i="75" s="1"/>
  <c r="H49" i="74"/>
  <c r="E82" i="74"/>
  <c r="G41" i="19"/>
  <c r="H41" i="19" s="1"/>
  <c r="G74" i="18"/>
  <c r="H74" i="18"/>
  <c r="G29" i="74"/>
  <c r="H29" i="74" s="1"/>
  <c r="G49" i="74"/>
  <c r="G75" i="74"/>
  <c r="H75" i="74" s="1"/>
  <c r="H53" i="73"/>
  <c r="H64" i="73"/>
  <c r="H72" i="73"/>
  <c r="H17" i="25"/>
  <c r="H36" i="25"/>
  <c r="H40" i="24"/>
  <c r="H53" i="24"/>
  <c r="G46" i="22"/>
  <c r="H46" i="22"/>
  <c r="H13" i="23"/>
  <c r="H48" i="22"/>
  <c r="G48" i="22"/>
  <c r="H30" i="19"/>
  <c r="H23" i="74"/>
  <c r="H42" i="74"/>
  <c r="H70" i="74"/>
  <c r="G17" i="73"/>
  <c r="H17" i="73" s="1"/>
  <c r="G25" i="73"/>
  <c r="H25" i="73" s="1"/>
  <c r="G31" i="73"/>
  <c r="H31" i="73" s="1"/>
  <c r="G38" i="73"/>
  <c r="H38" i="73" s="1"/>
  <c r="H28" i="25"/>
  <c r="H38" i="25"/>
  <c r="H52" i="25"/>
  <c r="E70" i="25"/>
  <c r="E66" i="24"/>
  <c r="H55" i="24"/>
  <c r="G47" i="17"/>
  <c r="H47" i="17"/>
  <c r="G76" i="75"/>
  <c r="H76" i="75" s="1"/>
  <c r="H32" i="24"/>
  <c r="H26" i="21"/>
  <c r="G32" i="19"/>
  <c r="H32" i="19" s="1"/>
  <c r="E79" i="18"/>
  <c r="G16" i="18"/>
  <c r="H16" i="18"/>
  <c r="H25" i="74"/>
  <c r="G25" i="74"/>
  <c r="H43" i="74"/>
  <c r="G43" i="74"/>
  <c r="H71" i="74"/>
  <c r="G71" i="74"/>
  <c r="H27" i="73"/>
  <c r="H57" i="73"/>
  <c r="H74" i="73"/>
  <c r="H40" i="25"/>
  <c r="H53" i="25"/>
  <c r="G32" i="22"/>
  <c r="H32" i="22"/>
  <c r="H74" i="20"/>
  <c r="G74" i="20"/>
  <c r="G71" i="75"/>
  <c r="H71" i="75" s="1"/>
  <c r="H38" i="74"/>
  <c r="H64" i="74"/>
  <c r="H86" i="74"/>
  <c r="G27" i="73"/>
  <c r="H31" i="25"/>
  <c r="H74" i="25"/>
  <c r="H33" i="24"/>
  <c r="G59" i="21"/>
  <c r="H59" i="21" s="1"/>
  <c r="H64" i="20"/>
  <c r="G64" i="20"/>
  <c r="E66" i="23"/>
  <c r="H65" i="23"/>
  <c r="G65" i="23"/>
  <c r="H17" i="22"/>
  <c r="G17" i="22"/>
  <c r="H40" i="21"/>
  <c r="G40" i="21"/>
  <c r="H71" i="21"/>
  <c r="G71" i="21"/>
  <c r="E82" i="20"/>
  <c r="G79" i="20"/>
  <c r="H17" i="19"/>
  <c r="G17" i="19"/>
  <c r="H23" i="17"/>
  <c r="G55" i="23"/>
  <c r="H55" i="23" s="1"/>
  <c r="H20" i="22"/>
  <c r="H28" i="21"/>
  <c r="G28" i="21"/>
  <c r="H44" i="21"/>
  <c r="H53" i="20"/>
  <c r="H80" i="20"/>
  <c r="G80" i="20"/>
  <c r="H20" i="19"/>
  <c r="H43" i="19"/>
  <c r="H80" i="17"/>
  <c r="E78" i="25"/>
  <c r="E73" i="24"/>
  <c r="H38" i="23"/>
  <c r="H56" i="23"/>
  <c r="H71" i="23"/>
  <c r="G71" i="23"/>
  <c r="G33" i="22"/>
  <c r="H33" i="22" s="1"/>
  <c r="H64" i="22"/>
  <c r="H15" i="21"/>
  <c r="H29" i="21"/>
  <c r="G60" i="21"/>
  <c r="H60" i="21" s="1"/>
  <c r="G33" i="19"/>
  <c r="H33" i="19" s="1"/>
  <c r="H62" i="19"/>
  <c r="E82" i="19"/>
  <c r="G79" i="19"/>
  <c r="H32" i="18"/>
  <c r="H75" i="18"/>
  <c r="E82" i="17"/>
  <c r="H69" i="17"/>
  <c r="H81" i="17"/>
  <c r="H40" i="23"/>
  <c r="G40" i="23"/>
  <c r="H65" i="22"/>
  <c r="G65" i="22"/>
  <c r="H17" i="21"/>
  <c r="G17" i="21"/>
  <c r="H33" i="18"/>
  <c r="H70" i="17"/>
  <c r="H27" i="23"/>
  <c r="G24" i="22"/>
  <c r="H24" i="22" s="1"/>
  <c r="H53" i="22"/>
  <c r="E73" i="22"/>
  <c r="G70" i="22"/>
  <c r="H48" i="21"/>
  <c r="G48" i="21"/>
  <c r="H23" i="20"/>
  <c r="G23" i="20"/>
  <c r="H33" i="20"/>
  <c r="G33" i="20"/>
  <c r="H42" i="20"/>
  <c r="G42" i="20"/>
  <c r="H57" i="20"/>
  <c r="G57" i="20"/>
  <c r="H69" i="20"/>
  <c r="G69" i="20"/>
  <c r="H23" i="19"/>
  <c r="G23" i="19"/>
  <c r="H47" i="19"/>
  <c r="H22" i="18"/>
  <c r="H77" i="18"/>
  <c r="H55" i="17"/>
  <c r="G22" i="23"/>
  <c r="H22" i="23" s="1"/>
  <c r="G28" i="23"/>
  <c r="H28" i="23" s="1"/>
  <c r="G55" i="22"/>
  <c r="H55" i="22" s="1"/>
  <c r="H49" i="19"/>
  <c r="H36" i="18"/>
  <c r="H47" i="18"/>
  <c r="H16" i="17"/>
  <c r="H30" i="17"/>
  <c r="H86" i="17"/>
  <c r="G16" i="73"/>
  <c r="H16" i="73" s="1"/>
  <c r="G22" i="73"/>
  <c r="H22" i="73" s="1"/>
  <c r="G28" i="73"/>
  <c r="H28" i="73" s="1"/>
  <c r="G32" i="73"/>
  <c r="H32" i="73" s="1"/>
  <c r="G37" i="73"/>
  <c r="H37" i="73" s="1"/>
  <c r="G41" i="73"/>
  <c r="H41" i="73" s="1"/>
  <c r="G47" i="73"/>
  <c r="H47" i="73" s="1"/>
  <c r="G55" i="73"/>
  <c r="H55" i="73" s="1"/>
  <c r="G62" i="73"/>
  <c r="H62" i="73" s="1"/>
  <c r="G68" i="73"/>
  <c r="H68" i="73" s="1"/>
  <c r="G73" i="73"/>
  <c r="H73" i="73" s="1"/>
  <c r="G79" i="73"/>
  <c r="G82" i="73" s="1"/>
  <c r="G15" i="25"/>
  <c r="H15" i="25" s="1"/>
  <c r="G22" i="25"/>
  <c r="H22" i="25" s="1"/>
  <c r="G27" i="25"/>
  <c r="H27" i="25" s="1"/>
  <c r="G32" i="25"/>
  <c r="H32" i="25" s="1"/>
  <c r="G38" i="25"/>
  <c r="G70" i="25" s="1"/>
  <c r="G46" i="25"/>
  <c r="G53" i="25"/>
  <c r="G59" i="25"/>
  <c r="H59" i="25" s="1"/>
  <c r="G65" i="25"/>
  <c r="H65" i="25" s="1"/>
  <c r="G69" i="25"/>
  <c r="H69" i="25" s="1"/>
  <c r="G75" i="25"/>
  <c r="H75" i="25" s="1"/>
  <c r="G15" i="24"/>
  <c r="G66" i="24" s="1"/>
  <c r="G22" i="24"/>
  <c r="H22" i="24" s="1"/>
  <c r="G27" i="24"/>
  <c r="H27" i="24" s="1"/>
  <c r="G32" i="24"/>
  <c r="G38" i="24"/>
  <c r="H38" i="24" s="1"/>
  <c r="G46" i="24"/>
  <c r="H46" i="24" s="1"/>
  <c r="G53" i="24"/>
  <c r="G59" i="24"/>
  <c r="H59" i="24" s="1"/>
  <c r="G64" i="24"/>
  <c r="H64" i="24" s="1"/>
  <c r="G70" i="24"/>
  <c r="G73" i="24" s="1"/>
  <c r="G15" i="23"/>
  <c r="G66" i="23" s="1"/>
  <c r="G60" i="23"/>
  <c r="H60" i="23" s="1"/>
  <c r="H38" i="22"/>
  <c r="G71" i="22"/>
  <c r="H71" i="22" s="1"/>
  <c r="G33" i="21"/>
  <c r="H33" i="21" s="1"/>
  <c r="H27" i="19"/>
  <c r="H37" i="19"/>
  <c r="H51" i="19"/>
  <c r="H49" i="18"/>
  <c r="H67" i="18"/>
  <c r="H78" i="18"/>
  <c r="H17" i="17"/>
  <c r="H41" i="17"/>
  <c r="H87" i="17"/>
  <c r="H31" i="23"/>
  <c r="H46" i="23"/>
  <c r="H13" i="22"/>
  <c r="G40" i="22"/>
  <c r="H40" i="22" s="1"/>
  <c r="H22" i="21"/>
  <c r="H64" i="21"/>
  <c r="H27" i="20"/>
  <c r="H36" i="20"/>
  <c r="H72" i="20"/>
  <c r="H38" i="19"/>
  <c r="H68" i="19"/>
  <c r="H37" i="18"/>
  <c r="H83" i="18"/>
  <c r="H18" i="17"/>
  <c r="H61" i="17"/>
  <c r="H74" i="17"/>
  <c r="H48" i="23"/>
  <c r="G48" i="23"/>
  <c r="H63" i="23"/>
  <c r="H24" i="21"/>
  <c r="G24" i="21"/>
  <c r="H36" i="21"/>
  <c r="H65" i="21"/>
  <c r="G65" i="21"/>
  <c r="H39" i="19"/>
  <c r="H38" i="18"/>
  <c r="H43" i="17"/>
  <c r="H32" i="23"/>
  <c r="G28" i="22"/>
  <c r="H28" i="22" s="1"/>
  <c r="H59" i="22"/>
  <c r="G55" i="21"/>
  <c r="H55" i="21" s="1"/>
  <c r="E73" i="21"/>
  <c r="G70" i="21"/>
  <c r="H16" i="20"/>
  <c r="H28" i="20"/>
  <c r="H37" i="20"/>
  <c r="H47" i="20"/>
  <c r="H62" i="20"/>
  <c r="H73" i="20"/>
  <c r="G29" i="19"/>
  <c r="H29" i="19" s="1"/>
  <c r="H40" i="19"/>
  <c r="H55" i="19"/>
  <c r="H14" i="18"/>
  <c r="H28" i="18"/>
  <c r="H39" i="18"/>
  <c r="H70" i="18"/>
  <c r="H84" i="18"/>
  <c r="H63" i="17"/>
  <c r="H89" i="17"/>
  <c r="E90" i="17"/>
  <c r="G38" i="19"/>
  <c r="G42" i="19"/>
  <c r="H42" i="19" s="1"/>
  <c r="G49" i="19"/>
  <c r="G57" i="19"/>
  <c r="H57" i="19" s="1"/>
  <c r="G64" i="19"/>
  <c r="H64" i="19" s="1"/>
  <c r="G69" i="19"/>
  <c r="H69" i="19" s="1"/>
  <c r="G74" i="19"/>
  <c r="H74" i="19" s="1"/>
  <c r="G80" i="19"/>
  <c r="H80" i="19" s="1"/>
  <c r="G17" i="18"/>
  <c r="H17" i="18" s="1"/>
  <c r="G23" i="18"/>
  <c r="H23" i="18" s="1"/>
  <c r="G29" i="18"/>
  <c r="H29" i="18" s="1"/>
  <c r="G33" i="18"/>
  <c r="G38" i="18"/>
  <c r="G42" i="18"/>
  <c r="H42" i="18" s="1"/>
  <c r="G49" i="18"/>
  <c r="G57" i="18"/>
  <c r="H57" i="18" s="1"/>
  <c r="G64" i="18"/>
  <c r="H64" i="18" s="1"/>
  <c r="G70" i="18"/>
  <c r="G75" i="18"/>
  <c r="G85" i="18"/>
  <c r="H85" i="18" s="1"/>
  <c r="G17" i="17"/>
  <c r="G23" i="17"/>
  <c r="G29" i="17"/>
  <c r="H29" i="17" s="1"/>
  <c r="G33" i="17"/>
  <c r="H33" i="17" s="1"/>
  <c r="G38" i="17"/>
  <c r="H38" i="17" s="1"/>
  <c r="G42" i="17"/>
  <c r="H42" i="17" s="1"/>
  <c r="G49" i="17"/>
  <c r="H49" i="17" s="1"/>
  <c r="G57" i="17"/>
  <c r="H57" i="17" s="1"/>
  <c r="G64" i="17"/>
  <c r="H64" i="17" s="1"/>
  <c r="G70" i="17"/>
  <c r="G75" i="17"/>
  <c r="H75" i="17" s="1"/>
  <c r="G80" i="17"/>
  <c r="G86" i="17"/>
  <c r="E66" i="22"/>
  <c r="E66" i="21"/>
  <c r="E75" i="20"/>
  <c r="E75" i="19"/>
  <c r="G29" i="23"/>
  <c r="H29" i="23" s="1"/>
  <c r="G34" i="23"/>
  <c r="H34" i="23" s="1"/>
  <c r="G42" i="23"/>
  <c r="H42" i="23" s="1"/>
  <c r="G50" i="23"/>
  <c r="H50" i="23" s="1"/>
  <c r="G56" i="23"/>
  <c r="G62" i="23"/>
  <c r="H62" i="23" s="1"/>
  <c r="G72" i="23"/>
  <c r="H72" i="23" s="1"/>
  <c r="G13" i="22"/>
  <c r="G19" i="22"/>
  <c r="H19" i="22" s="1"/>
  <c r="G25" i="22"/>
  <c r="H25" i="22" s="1"/>
  <c r="G13" i="21"/>
  <c r="G19" i="21"/>
  <c r="H19" i="21" s="1"/>
  <c r="G25" i="21"/>
  <c r="H25" i="21" s="1"/>
  <c r="G29" i="21"/>
  <c r="G34" i="21"/>
  <c r="H34" i="21" s="1"/>
  <c r="G42" i="21"/>
  <c r="H42" i="21" s="1"/>
  <c r="G50" i="21"/>
  <c r="H50" i="21" s="1"/>
  <c r="G56" i="21"/>
  <c r="H56" i="21" s="1"/>
  <c r="G13" i="19"/>
  <c r="H13" i="19" s="1"/>
  <c r="G18" i="19"/>
  <c r="H18" i="19" s="1"/>
  <c r="G25" i="19"/>
  <c r="H25" i="19" s="1"/>
  <c r="G30" i="19"/>
  <c r="G35" i="19"/>
  <c r="H35" i="19" s="1"/>
  <c r="G39" i="19"/>
  <c r="G43" i="19"/>
  <c r="G51" i="19"/>
  <c r="G59" i="19"/>
  <c r="H59" i="19" s="1"/>
  <c r="G65" i="19"/>
  <c r="H65" i="19" s="1"/>
  <c r="G71" i="19"/>
  <c r="H71" i="19" s="1"/>
  <c r="G81" i="19"/>
  <c r="H81" i="19" s="1"/>
  <c r="G13" i="18"/>
  <c r="H13" i="18" s="1"/>
  <c r="G18" i="18"/>
  <c r="H18" i="18" s="1"/>
  <c r="G25" i="18"/>
  <c r="H25" i="18" s="1"/>
  <c r="G30" i="18"/>
  <c r="H30" i="18" s="1"/>
  <c r="G35" i="18"/>
  <c r="H35" i="18" s="1"/>
  <c r="G39" i="18"/>
  <c r="G43" i="18"/>
  <c r="H43" i="18" s="1"/>
  <c r="G51" i="18"/>
  <c r="H51" i="18" s="1"/>
  <c r="G59" i="18"/>
  <c r="H59" i="18" s="1"/>
  <c r="G66" i="18"/>
  <c r="H66" i="18" s="1"/>
  <c r="G71" i="18"/>
  <c r="H71" i="18" s="1"/>
  <c r="G76" i="18"/>
  <c r="H76" i="18" s="1"/>
  <c r="G86" i="18"/>
  <c r="H86" i="18" s="1"/>
  <c r="G13" i="17"/>
  <c r="G18" i="17"/>
  <c r="G25" i="17"/>
  <c r="H25" i="17" s="1"/>
  <c r="G30" i="17"/>
  <c r="G35" i="17"/>
  <c r="H35" i="17" s="1"/>
  <c r="G39" i="17"/>
  <c r="H39" i="17" s="1"/>
  <c r="G43" i="17"/>
  <c r="G51" i="17"/>
  <c r="H51" i="17" s="1"/>
  <c r="G59" i="17"/>
  <c r="H59" i="17" s="1"/>
  <c r="G66" i="17"/>
  <c r="H66" i="17" s="1"/>
  <c r="G71" i="17"/>
  <c r="H71" i="17" s="1"/>
  <c r="G77" i="17"/>
  <c r="H77" i="17" s="1"/>
  <c r="G81" i="17"/>
  <c r="G87" i="17"/>
  <c r="H13" i="17"/>
  <c r="E87" i="18"/>
  <c r="G31" i="23"/>
  <c r="G36" i="23"/>
  <c r="H36" i="23" s="1"/>
  <c r="G44" i="23"/>
  <c r="H44" i="23" s="1"/>
  <c r="G52" i="23"/>
  <c r="H52" i="23" s="1"/>
  <c r="G57" i="23"/>
  <c r="H57" i="23" s="1"/>
  <c r="G63" i="23"/>
  <c r="G14" i="22"/>
  <c r="H14" i="22" s="1"/>
  <c r="G20" i="22"/>
  <c r="G26" i="22"/>
  <c r="H26" i="22" s="1"/>
  <c r="G31" i="22"/>
  <c r="H31" i="22" s="1"/>
  <c r="G36" i="22"/>
  <c r="H36" i="22" s="1"/>
  <c r="G44" i="22"/>
  <c r="H44" i="22" s="1"/>
  <c r="G52" i="22"/>
  <c r="H52" i="22" s="1"/>
  <c r="G57" i="22"/>
  <c r="H57" i="22" s="1"/>
  <c r="G63" i="22"/>
  <c r="H63" i="22" s="1"/>
  <c r="G14" i="21"/>
  <c r="H14" i="21" s="1"/>
  <c r="G20" i="21"/>
  <c r="H20" i="21" s="1"/>
  <c r="G26" i="21"/>
  <c r="G31" i="21"/>
  <c r="H31" i="21" s="1"/>
  <c r="G36" i="21"/>
  <c r="G44" i="21"/>
  <c r="G52" i="21"/>
  <c r="H52" i="21" s="1"/>
  <c r="G14" i="20"/>
  <c r="H14" i="20" s="1"/>
  <c r="G20" i="20"/>
  <c r="H20" i="20" s="1"/>
  <c r="G27" i="20"/>
  <c r="G31" i="20"/>
  <c r="H31" i="20" s="1"/>
  <c r="G36" i="20"/>
  <c r="G40" i="20"/>
  <c r="H40" i="20" s="1"/>
  <c r="G45" i="20"/>
  <c r="H45" i="20" s="1"/>
  <c r="G53" i="20"/>
  <c r="G61" i="20"/>
  <c r="H61" i="20" s="1"/>
  <c r="G66" i="20"/>
  <c r="H66" i="20" s="1"/>
  <c r="G72" i="20"/>
  <c r="G14" i="19"/>
  <c r="H14" i="19" s="1"/>
  <c r="G20" i="19"/>
  <c r="G27" i="19"/>
  <c r="G31" i="19"/>
  <c r="H31" i="19" s="1"/>
  <c r="G36" i="19"/>
  <c r="H36" i="19" s="1"/>
  <c r="G40" i="19"/>
  <c r="G45" i="19"/>
  <c r="H45" i="19" s="1"/>
  <c r="G53" i="19"/>
  <c r="H53" i="19" s="1"/>
  <c r="G61" i="19"/>
  <c r="H61" i="19" s="1"/>
  <c r="G66" i="19"/>
  <c r="H66" i="19" s="1"/>
  <c r="G72" i="19"/>
  <c r="H72" i="19" s="1"/>
  <c r="G14" i="18"/>
  <c r="G20" i="18"/>
  <c r="H20" i="18" s="1"/>
  <c r="G27" i="18"/>
  <c r="H27" i="18" s="1"/>
  <c r="G31" i="18"/>
  <c r="H31" i="18" s="1"/>
  <c r="G36" i="18"/>
  <c r="G40" i="18"/>
  <c r="G45" i="18"/>
  <c r="H45" i="18" s="1"/>
  <c r="G53" i="18"/>
  <c r="H53" i="18" s="1"/>
  <c r="G61" i="18"/>
  <c r="H61" i="18" s="1"/>
  <c r="G67" i="18"/>
  <c r="G72" i="18"/>
  <c r="H72" i="18" s="1"/>
  <c r="G77" i="18"/>
  <c r="G83" i="18"/>
  <c r="G14" i="17"/>
  <c r="H14" i="17" s="1"/>
  <c r="G20" i="17"/>
  <c r="H20" i="17" s="1"/>
  <c r="G27" i="17"/>
  <c r="H27" i="17" s="1"/>
  <c r="G31" i="17"/>
  <c r="H31" i="17" s="1"/>
  <c r="G36" i="17"/>
  <c r="H36" i="17" s="1"/>
  <c r="G40" i="17"/>
  <c r="H40" i="17" s="1"/>
  <c r="G45" i="17"/>
  <c r="H45" i="17" s="1"/>
  <c r="G53" i="17"/>
  <c r="H53" i="17" s="1"/>
  <c r="G61" i="17"/>
  <c r="G67" i="17"/>
  <c r="H67" i="17" s="1"/>
  <c r="G73" i="17"/>
  <c r="H73" i="17" s="1"/>
  <c r="G78" i="17"/>
  <c r="H78" i="17" s="1"/>
  <c r="G88" i="17"/>
  <c r="H88" i="17" s="1"/>
  <c r="E9" i="89" l="1"/>
  <c r="E75" i="89" s="1"/>
  <c r="H8" i="91"/>
  <c r="G8" i="89"/>
  <c r="G9" i="89" s="1"/>
  <c r="E9" i="91"/>
  <c r="E9" i="84"/>
  <c r="E84" i="84" s="1"/>
  <c r="E102" i="84" s="1"/>
  <c r="G9" i="91"/>
  <c r="E9" i="85"/>
  <c r="E83" i="85" s="1"/>
  <c r="G7" i="84"/>
  <c r="G9" i="84" s="1"/>
  <c r="G76" i="84" s="1"/>
  <c r="G8" i="85"/>
  <c r="H8" i="85" s="1"/>
  <c r="E9" i="86"/>
  <c r="E80" i="86" s="1"/>
  <c r="E9" i="87"/>
  <c r="E76" i="87" s="1"/>
  <c r="G9" i="93"/>
  <c r="G7" i="87"/>
  <c r="H7" i="87" s="1"/>
  <c r="E9" i="88"/>
  <c r="E76" i="88" s="1"/>
  <c r="E9" i="93"/>
  <c r="E71" i="93" s="1"/>
  <c r="H7" i="88"/>
  <c r="G7" i="86"/>
  <c r="H7" i="86" s="1"/>
  <c r="G9" i="88"/>
  <c r="G84" i="88" s="1"/>
  <c r="E9" i="92"/>
  <c r="E67" i="92" s="1"/>
  <c r="E9" i="90"/>
  <c r="E75" i="90" s="1"/>
  <c r="E102" i="90" s="1"/>
  <c r="H7" i="85"/>
  <c r="H7" i="93"/>
  <c r="H8" i="88"/>
  <c r="G9" i="90"/>
  <c r="G67" i="90" s="1"/>
  <c r="H7" i="90"/>
  <c r="G9" i="92"/>
  <c r="G75" i="92" s="1"/>
  <c r="H7" i="92"/>
  <c r="H7" i="91"/>
  <c r="G74" i="89"/>
  <c r="H66" i="89"/>
  <c r="H66" i="90"/>
  <c r="G79" i="86"/>
  <c r="G88" i="86" s="1"/>
  <c r="H82" i="85"/>
  <c r="E91" i="85"/>
  <c r="E74" i="91"/>
  <c r="H17" i="90"/>
  <c r="H20" i="88"/>
  <c r="H82" i="84"/>
  <c r="G78" i="93"/>
  <c r="E83" i="87"/>
  <c r="H87" i="86"/>
  <c r="H66" i="92"/>
  <c r="E74" i="92"/>
  <c r="G75" i="84"/>
  <c r="G90" i="85"/>
  <c r="H90" i="85" s="1"/>
  <c r="G70" i="93"/>
  <c r="H13" i="92"/>
  <c r="H75" i="88"/>
  <c r="E83" i="88"/>
  <c r="G82" i="85"/>
  <c r="E88" i="86"/>
  <c r="H70" i="93"/>
  <c r="E79" i="93"/>
  <c r="H79" i="84"/>
  <c r="H78" i="93"/>
  <c r="G75" i="87"/>
  <c r="G83" i="87" s="1"/>
  <c r="G66" i="91"/>
  <c r="G74" i="91" s="1"/>
  <c r="H70" i="92"/>
  <c r="H74" i="89"/>
  <c r="G73" i="90"/>
  <c r="H73" i="90" s="1"/>
  <c r="H73" i="92"/>
  <c r="H71" i="90"/>
  <c r="G73" i="91"/>
  <c r="H73" i="91" s="1"/>
  <c r="G74" i="24"/>
  <c r="G79" i="25"/>
  <c r="G74" i="80"/>
  <c r="E88" i="75"/>
  <c r="G75" i="16"/>
  <c r="H75" i="16" s="1"/>
  <c r="G82" i="20"/>
  <c r="H79" i="20"/>
  <c r="H90" i="74"/>
  <c r="E83" i="16"/>
  <c r="H78" i="82"/>
  <c r="G70" i="82"/>
  <c r="H17" i="80"/>
  <c r="G73" i="21"/>
  <c r="H70" i="21"/>
  <c r="H73" i="24"/>
  <c r="H82" i="20"/>
  <c r="H66" i="23"/>
  <c r="E74" i="23"/>
  <c r="E83" i="76"/>
  <c r="H75" i="76"/>
  <c r="G75" i="73"/>
  <c r="G83" i="73" s="1"/>
  <c r="H82" i="16"/>
  <c r="G75" i="77"/>
  <c r="H74" i="79"/>
  <c r="G75" i="20"/>
  <c r="G74" i="79"/>
  <c r="E74" i="81"/>
  <c r="E83" i="19"/>
  <c r="H73" i="21"/>
  <c r="H82" i="17"/>
  <c r="E91" i="17"/>
  <c r="H78" i="25"/>
  <c r="H15" i="23"/>
  <c r="H86" i="75"/>
  <c r="E83" i="77"/>
  <c r="H75" i="77"/>
  <c r="H13" i="73"/>
  <c r="G73" i="78"/>
  <c r="H73" i="78" s="1"/>
  <c r="H66" i="79"/>
  <c r="G66" i="81"/>
  <c r="H66" i="81" s="1"/>
  <c r="G66" i="21"/>
  <c r="H66" i="21" s="1"/>
  <c r="G79" i="75"/>
  <c r="H79" i="75" s="1"/>
  <c r="H70" i="82"/>
  <c r="E79" i="82"/>
  <c r="E83" i="73"/>
  <c r="H83" i="73" s="1"/>
  <c r="H75" i="73"/>
  <c r="H71" i="81"/>
  <c r="E74" i="21"/>
  <c r="G73" i="23"/>
  <c r="G74" i="23" s="1"/>
  <c r="G83" i="76"/>
  <c r="E74" i="78"/>
  <c r="H66" i="78"/>
  <c r="H15" i="78"/>
  <c r="E88" i="18"/>
  <c r="H15" i="24"/>
  <c r="H66" i="22"/>
  <c r="E74" i="22"/>
  <c r="G87" i="18"/>
  <c r="H87" i="18" s="1"/>
  <c r="G82" i="17"/>
  <c r="G66" i="22"/>
  <c r="G90" i="17"/>
  <c r="H90" i="17" s="1"/>
  <c r="H13" i="21"/>
  <c r="H82" i="73"/>
  <c r="G79" i="18"/>
  <c r="G75" i="19"/>
  <c r="H75" i="19" s="1"/>
  <c r="G82" i="19"/>
  <c r="H79" i="19"/>
  <c r="H71" i="80"/>
  <c r="H75" i="20"/>
  <c r="E83" i="20"/>
  <c r="H82" i="19"/>
  <c r="E74" i="24"/>
  <c r="H66" i="24"/>
  <c r="H79" i="73"/>
  <c r="H76" i="82"/>
  <c r="H80" i="16"/>
  <c r="G73" i="22"/>
  <c r="H73" i="22" s="1"/>
  <c r="H70" i="22"/>
  <c r="E79" i="25"/>
  <c r="H70" i="25"/>
  <c r="E91" i="74"/>
  <c r="H13" i="79"/>
  <c r="G82" i="74"/>
  <c r="H82" i="74" s="1"/>
  <c r="E74" i="80"/>
  <c r="H66" i="80"/>
  <c r="H70" i="24"/>
  <c r="H73" i="80"/>
  <c r="E67" i="89" l="1"/>
  <c r="H9" i="89"/>
  <c r="H8" i="89"/>
  <c r="H7" i="84"/>
  <c r="E76" i="84"/>
  <c r="H76" i="84" s="1"/>
  <c r="H9" i="93"/>
  <c r="G9" i="86"/>
  <c r="H9" i="86" s="1"/>
  <c r="H9" i="91"/>
  <c r="E67" i="91"/>
  <c r="H9" i="84"/>
  <c r="G9" i="85"/>
  <c r="G83" i="85" s="1"/>
  <c r="H83" i="85" s="1"/>
  <c r="G9" i="87"/>
  <c r="H9" i="87" s="1"/>
  <c r="G67" i="89"/>
  <c r="G75" i="89"/>
  <c r="H75" i="89" s="1"/>
  <c r="E67" i="90"/>
  <c r="H67" i="90" s="1"/>
  <c r="G76" i="88"/>
  <c r="H76" i="88" s="1"/>
  <c r="H9" i="88"/>
  <c r="H9" i="92"/>
  <c r="G67" i="92"/>
  <c r="H67" i="92" s="1"/>
  <c r="H9" i="90"/>
  <c r="E102" i="89"/>
  <c r="H91" i="85"/>
  <c r="E92" i="85"/>
  <c r="H75" i="87"/>
  <c r="G79" i="93"/>
  <c r="G80" i="93" s="1"/>
  <c r="G67" i="91"/>
  <c r="G75" i="91"/>
  <c r="H79" i="93"/>
  <c r="E80" i="93"/>
  <c r="G91" i="85"/>
  <c r="G71" i="93"/>
  <c r="H71" i="93" s="1"/>
  <c r="H88" i="86"/>
  <c r="G83" i="84"/>
  <c r="H75" i="84"/>
  <c r="H83" i="87"/>
  <c r="E84" i="87"/>
  <c r="E89" i="86"/>
  <c r="H79" i="86"/>
  <c r="H83" i="88"/>
  <c r="E84" i="88"/>
  <c r="G74" i="90"/>
  <c r="H74" i="92"/>
  <c r="E75" i="92"/>
  <c r="H74" i="91"/>
  <c r="E75" i="91"/>
  <c r="H66" i="91"/>
  <c r="G83" i="77"/>
  <c r="H88" i="18"/>
  <c r="G79" i="82"/>
  <c r="H74" i="22"/>
  <c r="G91" i="74"/>
  <c r="G83" i="19"/>
  <c r="G88" i="18"/>
  <c r="H73" i="23"/>
  <c r="H74" i="24"/>
  <c r="H79" i="18"/>
  <c r="G74" i="78"/>
  <c r="H83" i="20"/>
  <c r="H83" i="76"/>
  <c r="H79" i="82"/>
  <c r="H91" i="74"/>
  <c r="G74" i="22"/>
  <c r="H74" i="81"/>
  <c r="H74" i="23"/>
  <c r="H79" i="25"/>
  <c r="G91" i="17"/>
  <c r="G88" i="75"/>
  <c r="G83" i="20"/>
  <c r="H74" i="80"/>
  <c r="G74" i="21"/>
  <c r="H91" i="17"/>
  <c r="G74" i="81"/>
  <c r="G83" i="16"/>
  <c r="H74" i="21"/>
  <c r="H67" i="89" l="1"/>
  <c r="H67" i="91"/>
  <c r="G80" i="86"/>
  <c r="H80" i="86" s="1"/>
  <c r="G92" i="85"/>
  <c r="H92" i="85" s="1"/>
  <c r="G89" i="86"/>
  <c r="H89" i="86" s="1"/>
  <c r="H9" i="85"/>
  <c r="G76" i="87"/>
  <c r="H76" i="87" s="1"/>
  <c r="G84" i="87"/>
  <c r="H84" i="87" s="1"/>
  <c r="E102" i="86"/>
  <c r="E102" i="87"/>
  <c r="H75" i="91"/>
  <c r="E102" i="91"/>
  <c r="E102" i="85"/>
  <c r="H75" i="92"/>
  <c r="E102" i="92"/>
  <c r="H84" i="88"/>
  <c r="E102" i="88"/>
  <c r="H80" i="93"/>
  <c r="E102" i="93"/>
  <c r="H83" i="84"/>
  <c r="G84" i="84"/>
  <c r="H84" i="84" s="1"/>
  <c r="G75" i="90"/>
  <c r="H75" i="90" s="1"/>
  <c r="H74" i="90"/>
  <c r="H83" i="77"/>
  <c r="H74" i="78"/>
  <c r="H88" i="75"/>
  <c r="H83" i="16"/>
  <c r="H83" i="19"/>
  <c r="C7" i="83"/>
  <c r="E58" i="83"/>
  <c r="E57" i="83"/>
  <c r="E56" i="83"/>
  <c r="G56" i="83" s="1"/>
  <c r="H56" i="83" s="1"/>
  <c r="G55" i="83"/>
  <c r="H55" i="83" s="1"/>
  <c r="E55" i="83"/>
  <c r="E50" i="83"/>
  <c r="G50" i="83" s="1"/>
  <c r="G49" i="83"/>
  <c r="H49" i="83" s="1"/>
  <c r="E49" i="83"/>
  <c r="E48" i="83"/>
  <c r="E47" i="83"/>
  <c r="E45" i="83"/>
  <c r="G44" i="83"/>
  <c r="H44" i="83" s="1"/>
  <c r="E44" i="83"/>
  <c r="E42" i="83"/>
  <c r="E41" i="83"/>
  <c r="E39" i="83"/>
  <c r="G39" i="83" s="1"/>
  <c r="G38" i="83"/>
  <c r="H38" i="83" s="1"/>
  <c r="E38" i="83"/>
  <c r="E36" i="83"/>
  <c r="E34" i="83"/>
  <c r="E32" i="83"/>
  <c r="G32" i="83" s="1"/>
  <c r="G30" i="83"/>
  <c r="H30" i="83" s="1"/>
  <c r="E30" i="83"/>
  <c r="E28" i="83"/>
  <c r="E26" i="83"/>
  <c r="E24" i="83"/>
  <c r="G23" i="83"/>
  <c r="H23" i="83" s="1"/>
  <c r="E23" i="83"/>
  <c r="E22" i="83"/>
  <c r="E20" i="83"/>
  <c r="E19" i="83"/>
  <c r="G19" i="83" s="1"/>
  <c r="G17" i="83"/>
  <c r="H17" i="83" s="1"/>
  <c r="E17" i="83"/>
  <c r="E16" i="83"/>
  <c r="E15" i="83"/>
  <c r="E13" i="83"/>
  <c r="G13" i="83" s="1"/>
  <c r="G12" i="83"/>
  <c r="H12" i="83" s="1"/>
  <c r="E12" i="83"/>
  <c r="E63" i="11"/>
  <c r="E62" i="11"/>
  <c r="E61" i="11"/>
  <c r="E56" i="11"/>
  <c r="E55" i="11"/>
  <c r="E54" i="11"/>
  <c r="E53" i="11"/>
  <c r="E51" i="11"/>
  <c r="E50" i="11"/>
  <c r="E48" i="11"/>
  <c r="E47" i="11"/>
  <c r="E45" i="11"/>
  <c r="E44" i="11"/>
  <c r="E42" i="11"/>
  <c r="E40" i="11"/>
  <c r="E38" i="11"/>
  <c r="E36" i="11"/>
  <c r="E34" i="11"/>
  <c r="E32" i="11"/>
  <c r="E30" i="11"/>
  <c r="E28" i="11"/>
  <c r="E26" i="11"/>
  <c r="E25" i="11"/>
  <c r="E24" i="11"/>
  <c r="E23" i="11"/>
  <c r="E22" i="11"/>
  <c r="E20" i="11"/>
  <c r="E19" i="11"/>
  <c r="E18" i="11"/>
  <c r="E17" i="11"/>
  <c r="E16" i="11"/>
  <c r="E15" i="11"/>
  <c r="E13" i="11"/>
  <c r="E12" i="11"/>
  <c r="E72" i="12"/>
  <c r="E71" i="12"/>
  <c r="E70" i="12"/>
  <c r="E69" i="12"/>
  <c r="E64" i="12"/>
  <c r="E63" i="12"/>
  <c r="E62" i="12"/>
  <c r="E61" i="12"/>
  <c r="E60" i="12"/>
  <c r="E58" i="12"/>
  <c r="E57" i="12"/>
  <c r="E56" i="12"/>
  <c r="E54" i="12"/>
  <c r="E53" i="12"/>
  <c r="E51" i="12"/>
  <c r="E49" i="12"/>
  <c r="E48" i="12"/>
  <c r="E46" i="12"/>
  <c r="E44" i="12"/>
  <c r="E42" i="12"/>
  <c r="E40" i="12"/>
  <c r="E38" i="12"/>
  <c r="E37" i="12"/>
  <c r="E35" i="12"/>
  <c r="E33" i="12"/>
  <c r="E31" i="12"/>
  <c r="E29" i="12"/>
  <c r="E28" i="12"/>
  <c r="E27" i="12"/>
  <c r="E26" i="12"/>
  <c r="E25" i="12"/>
  <c r="E23" i="12"/>
  <c r="E21" i="12"/>
  <c r="E20" i="12"/>
  <c r="E19" i="12"/>
  <c r="E18" i="12"/>
  <c r="E17" i="12"/>
  <c r="E16" i="12"/>
  <c r="E15" i="12"/>
  <c r="E13" i="12"/>
  <c r="E12" i="12"/>
  <c r="E80" i="13"/>
  <c r="E79" i="13"/>
  <c r="E78" i="13"/>
  <c r="G78" i="13" s="1"/>
  <c r="H78" i="13" s="1"/>
  <c r="E77" i="13"/>
  <c r="E76" i="13"/>
  <c r="E75" i="13"/>
  <c r="E70" i="13"/>
  <c r="E69" i="13"/>
  <c r="E68" i="13"/>
  <c r="G68" i="13" s="1"/>
  <c r="H68" i="13" s="1"/>
  <c r="E67" i="13"/>
  <c r="E66" i="13"/>
  <c r="E65" i="13"/>
  <c r="E63" i="13"/>
  <c r="G63" i="13" s="1"/>
  <c r="H63" i="13" s="1"/>
  <c r="E62" i="13"/>
  <c r="E61" i="13"/>
  <c r="E60" i="13"/>
  <c r="E58" i="13"/>
  <c r="G58" i="13" s="1"/>
  <c r="H58" i="13" s="1"/>
  <c r="E57" i="13"/>
  <c r="E56" i="13"/>
  <c r="E54" i="13"/>
  <c r="E53" i="13"/>
  <c r="G53" i="13" s="1"/>
  <c r="H53" i="13" s="1"/>
  <c r="E51" i="13"/>
  <c r="E50" i="13"/>
  <c r="E49" i="13"/>
  <c r="E47" i="13"/>
  <c r="E45" i="13"/>
  <c r="E43" i="13"/>
  <c r="E41" i="13"/>
  <c r="E39" i="13"/>
  <c r="E38" i="13"/>
  <c r="E36" i="13"/>
  <c r="E34" i="13"/>
  <c r="E32" i="13"/>
  <c r="E30" i="13"/>
  <c r="E29" i="13"/>
  <c r="E27" i="13"/>
  <c r="E26" i="13"/>
  <c r="E25" i="13"/>
  <c r="E24" i="13"/>
  <c r="E23" i="13"/>
  <c r="E21" i="13"/>
  <c r="E19" i="13"/>
  <c r="E18" i="13"/>
  <c r="E17" i="13"/>
  <c r="E16" i="13"/>
  <c r="E15" i="13"/>
  <c r="E13" i="13"/>
  <c r="E12" i="13"/>
  <c r="E68" i="14"/>
  <c r="E67" i="14"/>
  <c r="E66" i="14"/>
  <c r="E65" i="14"/>
  <c r="E64" i="14"/>
  <c r="E59" i="14"/>
  <c r="E58" i="14"/>
  <c r="E57" i="14"/>
  <c r="E56" i="14"/>
  <c r="E55" i="14"/>
  <c r="E53" i="14"/>
  <c r="E52" i="14"/>
  <c r="E51" i="14"/>
  <c r="E49" i="14"/>
  <c r="E48" i="14"/>
  <c r="E47" i="14"/>
  <c r="E45" i="14"/>
  <c r="E44" i="14"/>
  <c r="E43" i="14"/>
  <c r="E41" i="14"/>
  <c r="E39" i="14"/>
  <c r="E37" i="14"/>
  <c r="E35" i="14"/>
  <c r="E33" i="14"/>
  <c r="E31" i="14"/>
  <c r="E29" i="14"/>
  <c r="E27" i="14"/>
  <c r="E26" i="14"/>
  <c r="E24" i="14"/>
  <c r="E23" i="14"/>
  <c r="E22" i="14"/>
  <c r="E21" i="14"/>
  <c r="E20" i="14"/>
  <c r="E18" i="14"/>
  <c r="E17" i="14"/>
  <c r="E16" i="14"/>
  <c r="E15" i="14"/>
  <c r="E13" i="14"/>
  <c r="E12" i="14"/>
  <c r="E76" i="15"/>
  <c r="E75" i="15"/>
  <c r="E74" i="15"/>
  <c r="E73" i="15"/>
  <c r="E72" i="15"/>
  <c r="E67" i="15"/>
  <c r="E66" i="15"/>
  <c r="E65" i="15"/>
  <c r="E64" i="15"/>
  <c r="E63" i="15"/>
  <c r="E62" i="15"/>
  <c r="E60" i="15"/>
  <c r="E59" i="15"/>
  <c r="E58" i="15"/>
  <c r="E57" i="15"/>
  <c r="E55" i="15"/>
  <c r="E54" i="15"/>
  <c r="E53" i="15"/>
  <c r="E51" i="15"/>
  <c r="E49" i="15"/>
  <c r="E48" i="15"/>
  <c r="E47" i="15"/>
  <c r="E45" i="15"/>
  <c r="E43" i="15"/>
  <c r="E41" i="15"/>
  <c r="E39" i="15"/>
  <c r="E37" i="15"/>
  <c r="E36" i="15"/>
  <c r="E34" i="15"/>
  <c r="E32" i="15"/>
  <c r="E30" i="15"/>
  <c r="E29" i="15"/>
  <c r="E27" i="15"/>
  <c r="E26" i="15"/>
  <c r="E25" i="15"/>
  <c r="E24" i="15"/>
  <c r="E23" i="15"/>
  <c r="E21" i="15"/>
  <c r="E19" i="15"/>
  <c r="E18" i="15"/>
  <c r="E17" i="15"/>
  <c r="E16" i="15"/>
  <c r="E15" i="15"/>
  <c r="E13" i="15"/>
  <c r="E12" i="15"/>
  <c r="E66" i="69"/>
  <c r="E65" i="69"/>
  <c r="E64" i="69"/>
  <c r="E63" i="69"/>
  <c r="E58" i="69"/>
  <c r="E57" i="69"/>
  <c r="E56" i="69"/>
  <c r="E55" i="69"/>
  <c r="E54" i="69"/>
  <c r="E52" i="69"/>
  <c r="E51" i="69"/>
  <c r="E50" i="69"/>
  <c r="E48" i="69"/>
  <c r="E47" i="69"/>
  <c r="E46" i="69"/>
  <c r="E44" i="69"/>
  <c r="E43" i="69"/>
  <c r="E42" i="69"/>
  <c r="E40" i="69"/>
  <c r="E38" i="69"/>
  <c r="E36" i="69"/>
  <c r="E34" i="69"/>
  <c r="E32" i="69"/>
  <c r="E30" i="69"/>
  <c r="E28" i="69"/>
  <c r="E26" i="69"/>
  <c r="E25" i="69"/>
  <c r="E23" i="69"/>
  <c r="E22" i="69"/>
  <c r="E21" i="69"/>
  <c r="E20" i="69"/>
  <c r="E19" i="69"/>
  <c r="E17" i="69"/>
  <c r="E16" i="69"/>
  <c r="E15" i="69"/>
  <c r="E13" i="69"/>
  <c r="E12" i="69"/>
  <c r="E72" i="70"/>
  <c r="E71" i="70"/>
  <c r="E73" i="70" s="1"/>
  <c r="E70" i="70"/>
  <c r="E69" i="70"/>
  <c r="E68" i="70"/>
  <c r="E63" i="70"/>
  <c r="E62" i="70"/>
  <c r="E61" i="70"/>
  <c r="E60" i="70"/>
  <c r="E59" i="70"/>
  <c r="E58" i="70"/>
  <c r="E56" i="70"/>
  <c r="E55" i="70"/>
  <c r="E54" i="70"/>
  <c r="E53" i="70"/>
  <c r="E51" i="70"/>
  <c r="E50" i="70"/>
  <c r="E49" i="70"/>
  <c r="E47" i="70"/>
  <c r="E45" i="70"/>
  <c r="E44" i="70"/>
  <c r="E43" i="70"/>
  <c r="E41" i="70"/>
  <c r="G41" i="70" s="1"/>
  <c r="E39" i="70"/>
  <c r="E37" i="70"/>
  <c r="E35" i="70"/>
  <c r="G33" i="70"/>
  <c r="E33" i="70"/>
  <c r="E31" i="70"/>
  <c r="E29" i="70"/>
  <c r="E27" i="70"/>
  <c r="E25" i="70"/>
  <c r="E24" i="70"/>
  <c r="E23" i="70"/>
  <c r="E22" i="70"/>
  <c r="E21" i="70"/>
  <c r="E19" i="70"/>
  <c r="E17" i="70"/>
  <c r="E16" i="70"/>
  <c r="E15" i="70"/>
  <c r="E13" i="70"/>
  <c r="E12" i="70"/>
  <c r="E59" i="71"/>
  <c r="E58" i="71"/>
  <c r="G57" i="71"/>
  <c r="E57" i="71"/>
  <c r="E52" i="71"/>
  <c r="E51" i="71"/>
  <c r="G51" i="71" s="1"/>
  <c r="E50" i="71"/>
  <c r="E49" i="71"/>
  <c r="E47" i="71"/>
  <c r="G46" i="71"/>
  <c r="E46" i="71"/>
  <c r="H44" i="71"/>
  <c r="E44" i="71"/>
  <c r="G44" i="71" s="1"/>
  <c r="E43" i="71"/>
  <c r="E41" i="71"/>
  <c r="E40" i="71"/>
  <c r="E38" i="71"/>
  <c r="G38" i="71" s="1"/>
  <c r="E36" i="71"/>
  <c r="E34" i="71"/>
  <c r="G32" i="71"/>
  <c r="E32" i="71"/>
  <c r="E30" i="71"/>
  <c r="E28" i="71"/>
  <c r="G28" i="71" s="1"/>
  <c r="H28" i="71" s="1"/>
  <c r="G26" i="71"/>
  <c r="H26" i="71" s="1"/>
  <c r="E26" i="71"/>
  <c r="G24" i="71"/>
  <c r="E24" i="71"/>
  <c r="H24" i="71" s="1"/>
  <c r="E23" i="71"/>
  <c r="E22" i="71"/>
  <c r="G22" i="71" s="1"/>
  <c r="H22" i="71" s="1"/>
  <c r="G21" i="71"/>
  <c r="H21" i="71" s="1"/>
  <c r="E21" i="71"/>
  <c r="G20" i="71"/>
  <c r="E20" i="71"/>
  <c r="H20" i="71" s="1"/>
  <c r="E18" i="71"/>
  <c r="E17" i="71"/>
  <c r="G17" i="71" s="1"/>
  <c r="H17" i="71" s="1"/>
  <c r="G16" i="71"/>
  <c r="H16" i="71" s="1"/>
  <c r="E16" i="71"/>
  <c r="E53" i="71" s="1"/>
  <c r="G15" i="71"/>
  <c r="E15" i="71"/>
  <c r="H15" i="71" s="1"/>
  <c r="E13" i="71"/>
  <c r="E12" i="71"/>
  <c r="G12" i="71" s="1"/>
  <c r="E66" i="72"/>
  <c r="G66" i="72" s="1"/>
  <c r="H66" i="72" s="1"/>
  <c r="G65" i="72"/>
  <c r="H65" i="72" s="1"/>
  <c r="E65" i="72"/>
  <c r="G64" i="72"/>
  <c r="E64" i="72"/>
  <c r="H64" i="72" s="1"/>
  <c r="E63" i="72"/>
  <c r="G58" i="72"/>
  <c r="E58" i="72"/>
  <c r="H58" i="72" s="1"/>
  <c r="E57" i="72"/>
  <c r="E56" i="72"/>
  <c r="G56" i="72" s="1"/>
  <c r="H56" i="72" s="1"/>
  <c r="G55" i="72"/>
  <c r="H55" i="72" s="1"/>
  <c r="E55" i="72"/>
  <c r="G54" i="72"/>
  <c r="E54" i="72"/>
  <c r="H54" i="72" s="1"/>
  <c r="E52" i="72"/>
  <c r="E51" i="72"/>
  <c r="G51" i="72" s="1"/>
  <c r="H51" i="72" s="1"/>
  <c r="G50" i="72"/>
  <c r="H50" i="72" s="1"/>
  <c r="E50" i="72"/>
  <c r="G48" i="72"/>
  <c r="E48" i="72"/>
  <c r="H48" i="72" s="1"/>
  <c r="E47" i="72"/>
  <c r="E45" i="72"/>
  <c r="G45" i="72" s="1"/>
  <c r="H45" i="72" s="1"/>
  <c r="G43" i="72"/>
  <c r="H43" i="72" s="1"/>
  <c r="E43" i="72"/>
  <c r="G42" i="72"/>
  <c r="E42" i="72"/>
  <c r="H42" i="72" s="1"/>
  <c r="E40" i="72"/>
  <c r="E38" i="72"/>
  <c r="G38" i="72" s="1"/>
  <c r="H38" i="72" s="1"/>
  <c r="H36" i="72"/>
  <c r="G36" i="72"/>
  <c r="E36" i="72"/>
  <c r="G34" i="72"/>
  <c r="E34" i="72"/>
  <c r="H34" i="72" s="1"/>
  <c r="E32" i="72"/>
  <c r="E30" i="72"/>
  <c r="G30" i="72" s="1"/>
  <c r="H30" i="72" s="1"/>
  <c r="G28" i="72"/>
  <c r="H28" i="72" s="1"/>
  <c r="E28" i="72"/>
  <c r="G26" i="72"/>
  <c r="E26" i="72"/>
  <c r="H26" i="72" s="1"/>
  <c r="E25" i="72"/>
  <c r="E24" i="72"/>
  <c r="G24" i="72" s="1"/>
  <c r="H24" i="72" s="1"/>
  <c r="G23" i="72"/>
  <c r="H23" i="72" s="1"/>
  <c r="E23" i="72"/>
  <c r="G22" i="72"/>
  <c r="E22" i="72"/>
  <c r="H22" i="72" s="1"/>
  <c r="E20" i="72"/>
  <c r="E18" i="72"/>
  <c r="G18" i="72" s="1"/>
  <c r="H18" i="72" s="1"/>
  <c r="G17" i="72"/>
  <c r="H17" i="72" s="1"/>
  <c r="E17" i="72"/>
  <c r="G16" i="72"/>
  <c r="E16" i="72"/>
  <c r="H16" i="72" s="1"/>
  <c r="E15" i="72"/>
  <c r="E13" i="72"/>
  <c r="G13" i="72" s="1"/>
  <c r="H13" i="72" s="1"/>
  <c r="G12" i="72"/>
  <c r="H12" i="72" s="1"/>
  <c r="E12" i="72"/>
  <c r="E59" i="72" s="1"/>
  <c r="G75" i="10"/>
  <c r="H75" i="10" s="1"/>
  <c r="E75" i="10"/>
  <c r="G74" i="10"/>
  <c r="E74" i="10"/>
  <c r="H74" i="10" s="1"/>
  <c r="E73" i="10"/>
  <c r="E72" i="10"/>
  <c r="G72" i="10" s="1"/>
  <c r="E67" i="10"/>
  <c r="E66" i="10"/>
  <c r="G66" i="10" s="1"/>
  <c r="H66" i="10" s="1"/>
  <c r="G65" i="10"/>
  <c r="H65" i="10" s="1"/>
  <c r="E65" i="10"/>
  <c r="E64" i="10"/>
  <c r="E63" i="10"/>
  <c r="E61" i="10"/>
  <c r="G61" i="10" s="1"/>
  <c r="H61" i="10" s="1"/>
  <c r="G60" i="10"/>
  <c r="H60" i="10" s="1"/>
  <c r="E60" i="10"/>
  <c r="E59" i="10"/>
  <c r="E57" i="10"/>
  <c r="E56" i="10"/>
  <c r="G56" i="10" s="1"/>
  <c r="H56" i="10" s="1"/>
  <c r="G54" i="10"/>
  <c r="H54" i="10" s="1"/>
  <c r="E54" i="10"/>
  <c r="E53" i="10"/>
  <c r="E51" i="10"/>
  <c r="E50" i="10"/>
  <c r="G50" i="10" s="1"/>
  <c r="H50" i="10" s="1"/>
  <c r="G48" i="10"/>
  <c r="H48" i="10" s="1"/>
  <c r="E48" i="10"/>
  <c r="E46" i="10"/>
  <c r="E44" i="10"/>
  <c r="E42" i="10"/>
  <c r="G42" i="10" s="1"/>
  <c r="H42" i="10" s="1"/>
  <c r="G40" i="10"/>
  <c r="H40" i="10" s="1"/>
  <c r="E40" i="10"/>
  <c r="E39" i="10"/>
  <c r="E37" i="10"/>
  <c r="E35" i="10"/>
  <c r="G35" i="10" s="1"/>
  <c r="H35" i="10" s="1"/>
  <c r="G33" i="10"/>
  <c r="H33" i="10" s="1"/>
  <c r="E33" i="10"/>
  <c r="E31" i="10"/>
  <c r="E29" i="10"/>
  <c r="E28" i="10"/>
  <c r="G28" i="10" s="1"/>
  <c r="H28" i="10" s="1"/>
  <c r="G27" i="10"/>
  <c r="H27" i="10" s="1"/>
  <c r="E27" i="10"/>
  <c r="E26" i="10"/>
  <c r="E25" i="10"/>
  <c r="E23" i="10"/>
  <c r="G23" i="10" s="1"/>
  <c r="H23" i="10" s="1"/>
  <c r="G21" i="10"/>
  <c r="H21" i="10" s="1"/>
  <c r="E21" i="10"/>
  <c r="E20" i="10"/>
  <c r="E19" i="10"/>
  <c r="E18" i="10"/>
  <c r="G18" i="10" s="1"/>
  <c r="H18" i="10" s="1"/>
  <c r="G17" i="10"/>
  <c r="H17" i="10" s="1"/>
  <c r="E17" i="10"/>
  <c r="E16" i="10"/>
  <c r="E15" i="10"/>
  <c r="E13" i="10"/>
  <c r="G13" i="10" s="1"/>
  <c r="H13" i="10" s="1"/>
  <c r="G12" i="10"/>
  <c r="E12" i="10"/>
  <c r="E68" i="10" s="1"/>
  <c r="A98" i="10" a="1"/>
  <c r="A98" i="10" s="1"/>
  <c r="H42" i="83" l="1"/>
  <c r="H57" i="83"/>
  <c r="H26" i="83"/>
  <c r="H34" i="83"/>
  <c r="H41" i="83"/>
  <c r="H16" i="83"/>
  <c r="H47" i="83"/>
  <c r="H48" i="83"/>
  <c r="H22" i="83"/>
  <c r="H13" i="83"/>
  <c r="H32" i="83"/>
  <c r="G15" i="83"/>
  <c r="H15" i="83" s="1"/>
  <c r="G20" i="83"/>
  <c r="H20" i="83" s="1"/>
  <c r="G26" i="83"/>
  <c r="G34" i="83"/>
  <c r="G41" i="83"/>
  <c r="G47" i="83"/>
  <c r="G57" i="83"/>
  <c r="G58" i="83" s="1"/>
  <c r="H58" i="83" s="1"/>
  <c r="H19" i="83"/>
  <c r="H39" i="83"/>
  <c r="H50" i="83"/>
  <c r="E51" i="83"/>
  <c r="G16" i="83"/>
  <c r="G22" i="83"/>
  <c r="G28" i="83"/>
  <c r="H28" i="83" s="1"/>
  <c r="G36" i="83"/>
  <c r="H36" i="83" s="1"/>
  <c r="G42" i="83"/>
  <c r="G48" i="83"/>
  <c r="G24" i="83"/>
  <c r="H24" i="83" s="1"/>
  <c r="G45" i="83"/>
  <c r="H45" i="83" s="1"/>
  <c r="H72" i="10"/>
  <c r="H12" i="71"/>
  <c r="H46" i="10"/>
  <c r="H47" i="72"/>
  <c r="H44" i="10"/>
  <c r="H57" i="72"/>
  <c r="H20" i="10"/>
  <c r="H51" i="10"/>
  <c r="H52" i="72"/>
  <c r="H67" i="10"/>
  <c r="G19" i="15"/>
  <c r="H19" i="15" s="1"/>
  <c r="G23" i="69"/>
  <c r="H23" i="69" s="1"/>
  <c r="G64" i="14"/>
  <c r="H76" i="13"/>
  <c r="G76" i="13"/>
  <c r="G43" i="69"/>
  <c r="H43" i="69" s="1"/>
  <c r="H57" i="15"/>
  <c r="G57" i="15"/>
  <c r="G24" i="70"/>
  <c r="H24" i="70" s="1"/>
  <c r="H25" i="70"/>
  <c r="G43" i="70"/>
  <c r="H43" i="70" s="1"/>
  <c r="G64" i="69"/>
  <c r="H64" i="69" s="1"/>
  <c r="H76" i="15"/>
  <c r="G76" i="15"/>
  <c r="H77" i="13"/>
  <c r="G47" i="11"/>
  <c r="H47" i="11" s="1"/>
  <c r="H51" i="71"/>
  <c r="E76" i="10"/>
  <c r="H40" i="71"/>
  <c r="H58" i="70"/>
  <c r="G58" i="70"/>
  <c r="G40" i="71"/>
  <c r="G52" i="71"/>
  <c r="H52" i="71" s="1"/>
  <c r="G13" i="70"/>
  <c r="H13" i="70" s="1"/>
  <c r="G25" i="70"/>
  <c r="G59" i="70"/>
  <c r="H59" i="70" s="1"/>
  <c r="G26" i="69"/>
  <c r="H26" i="69" s="1"/>
  <c r="G47" i="69"/>
  <c r="H47" i="69" s="1"/>
  <c r="E60" i="14"/>
  <c r="G12" i="14"/>
  <c r="H27" i="14"/>
  <c r="G27" i="14"/>
  <c r="G48" i="14"/>
  <c r="H48" i="14" s="1"/>
  <c r="G24" i="13"/>
  <c r="H24" i="13" s="1"/>
  <c r="H43" i="13"/>
  <c r="G43" i="13"/>
  <c r="H61" i="13"/>
  <c r="G61" i="13"/>
  <c r="G23" i="12"/>
  <c r="H23" i="12" s="1"/>
  <c r="G42" i="12"/>
  <c r="H42" i="12" s="1"/>
  <c r="H61" i="12"/>
  <c r="G61" i="12"/>
  <c r="H51" i="11"/>
  <c r="H12" i="10"/>
  <c r="H41" i="71"/>
  <c r="G41" i="71"/>
  <c r="H27" i="70"/>
  <c r="G27" i="70"/>
  <c r="G45" i="70"/>
  <c r="H45" i="70" s="1"/>
  <c r="E59" i="69"/>
  <c r="G12" i="69"/>
  <c r="H12" i="69" s="1"/>
  <c r="H28" i="69"/>
  <c r="G28" i="69"/>
  <c r="G48" i="69"/>
  <c r="H48" i="69" s="1"/>
  <c r="H66" i="69"/>
  <c r="G25" i="15"/>
  <c r="H25" i="15" s="1"/>
  <c r="H45" i="15"/>
  <c r="G45" i="15"/>
  <c r="G62" i="15"/>
  <c r="H62" i="15" s="1"/>
  <c r="H13" i="14"/>
  <c r="H29" i="14"/>
  <c r="H45" i="13"/>
  <c r="H25" i="12"/>
  <c r="G16" i="11"/>
  <c r="H16" i="11" s="1"/>
  <c r="H32" i="11"/>
  <c r="G32" i="11"/>
  <c r="G53" i="11"/>
  <c r="H53" i="11" s="1"/>
  <c r="G59" i="72"/>
  <c r="H59" i="72" s="1"/>
  <c r="G71" i="70"/>
  <c r="H71" i="70" s="1"/>
  <c r="H38" i="13"/>
  <c r="H72" i="70"/>
  <c r="G72" i="70"/>
  <c r="E67" i="72"/>
  <c r="G15" i="70"/>
  <c r="H15" i="70" s="1"/>
  <c r="G61" i="70"/>
  <c r="H61" i="70" s="1"/>
  <c r="H13" i="69"/>
  <c r="G13" i="69"/>
  <c r="G30" i="69"/>
  <c r="H30" i="69" s="1"/>
  <c r="H50" i="69"/>
  <c r="G50" i="69"/>
  <c r="H26" i="15"/>
  <c r="H17" i="11"/>
  <c r="H38" i="71"/>
  <c r="H56" i="70"/>
  <c r="G56" i="70"/>
  <c r="G43" i="71"/>
  <c r="H43" i="71" s="1"/>
  <c r="G15" i="10"/>
  <c r="G68" i="10" s="1"/>
  <c r="G19" i="10"/>
  <c r="H19" i="10" s="1"/>
  <c r="G25" i="10"/>
  <c r="H25" i="10" s="1"/>
  <c r="G29" i="10"/>
  <c r="H29" i="10" s="1"/>
  <c r="G37" i="10"/>
  <c r="H37" i="10" s="1"/>
  <c r="G44" i="10"/>
  <c r="G51" i="10"/>
  <c r="G57" i="10"/>
  <c r="H57" i="10" s="1"/>
  <c r="G63" i="10"/>
  <c r="H63" i="10" s="1"/>
  <c r="G67" i="10"/>
  <c r="G73" i="10"/>
  <c r="G76" i="10" s="1"/>
  <c r="G15" i="72"/>
  <c r="H15" i="72" s="1"/>
  <c r="G20" i="72"/>
  <c r="H20" i="72" s="1"/>
  <c r="G25" i="72"/>
  <c r="H25" i="72" s="1"/>
  <c r="G32" i="72"/>
  <c r="H32" i="72" s="1"/>
  <c r="G40" i="72"/>
  <c r="H40" i="72" s="1"/>
  <c r="G47" i="72"/>
  <c r="G52" i="72"/>
  <c r="G57" i="72"/>
  <c r="G63" i="72"/>
  <c r="G67" i="72" s="1"/>
  <c r="G13" i="71"/>
  <c r="H13" i="71" s="1"/>
  <c r="G18" i="71"/>
  <c r="H18" i="71" s="1"/>
  <c r="G23" i="71"/>
  <c r="H23" i="71" s="1"/>
  <c r="G30" i="71"/>
  <c r="H30" i="71" s="1"/>
  <c r="H57" i="71"/>
  <c r="G16" i="70"/>
  <c r="H16" i="70" s="1"/>
  <c r="H31" i="70"/>
  <c r="G31" i="70"/>
  <c r="G47" i="70"/>
  <c r="H47" i="70" s="1"/>
  <c r="G62" i="70"/>
  <c r="H62" i="70" s="1"/>
  <c r="H15" i="69"/>
  <c r="H27" i="15"/>
  <c r="H49" i="13"/>
  <c r="H50" i="71"/>
  <c r="G50" i="71"/>
  <c r="H41" i="70"/>
  <c r="H58" i="69"/>
  <c r="G58" i="69"/>
  <c r="H74" i="15"/>
  <c r="H25" i="11"/>
  <c r="G25" i="11"/>
  <c r="H17" i="70"/>
  <c r="H33" i="70"/>
  <c r="H49" i="70"/>
  <c r="G49" i="70"/>
  <c r="G63" i="70"/>
  <c r="H63" i="70" s="1"/>
  <c r="H16" i="69"/>
  <c r="G16" i="69"/>
  <c r="G34" i="69"/>
  <c r="H34" i="69" s="1"/>
  <c r="H52" i="69"/>
  <c r="G52" i="69"/>
  <c r="G17" i="14"/>
  <c r="H17" i="14" s="1"/>
  <c r="H35" i="14"/>
  <c r="G35" i="14"/>
  <c r="G53" i="14"/>
  <c r="H53" i="14" s="1"/>
  <c r="H13" i="13"/>
  <c r="G13" i="13"/>
  <c r="G29" i="13"/>
  <c r="H29" i="13" s="1"/>
  <c r="H50" i="13"/>
  <c r="G50" i="13"/>
  <c r="G66" i="13"/>
  <c r="H66" i="13" s="1"/>
  <c r="H13" i="12"/>
  <c r="G13" i="12"/>
  <c r="G28" i="12"/>
  <c r="H28" i="12" s="1"/>
  <c r="H49" i="12"/>
  <c r="G49" i="12"/>
  <c r="E65" i="12"/>
  <c r="H19" i="11"/>
  <c r="G63" i="69"/>
  <c r="E67" i="69"/>
  <c r="H32" i="71"/>
  <c r="H46" i="71"/>
  <c r="H58" i="71"/>
  <c r="G58" i="71"/>
  <c r="G60" i="71" s="1"/>
  <c r="G19" i="70"/>
  <c r="H19" i="70" s="1"/>
  <c r="H50" i="70"/>
  <c r="H17" i="69"/>
  <c r="G17" i="69"/>
  <c r="G36" i="69"/>
  <c r="H36" i="69" s="1"/>
  <c r="H54" i="69"/>
  <c r="G54" i="69"/>
  <c r="G15" i="15"/>
  <c r="H15" i="15" s="1"/>
  <c r="H30" i="15"/>
  <c r="G30" i="15"/>
  <c r="G51" i="15"/>
  <c r="H51" i="15" s="1"/>
  <c r="H66" i="15"/>
  <c r="G66" i="15"/>
  <c r="H55" i="14"/>
  <c r="H51" i="13"/>
  <c r="H67" i="13"/>
  <c r="H51" i="12"/>
  <c r="G20" i="11"/>
  <c r="H20" i="11" s="1"/>
  <c r="G40" i="11"/>
  <c r="H40" i="11" s="1"/>
  <c r="E57" i="11"/>
  <c r="G59" i="71"/>
  <c r="H59" i="71" s="1"/>
  <c r="H21" i="70"/>
  <c r="H35" i="70"/>
  <c r="G35" i="70"/>
  <c r="G51" i="70"/>
  <c r="H51" i="70" s="1"/>
  <c r="H68" i="70"/>
  <c r="G68" i="70"/>
  <c r="G19" i="69"/>
  <c r="H19" i="69" s="1"/>
  <c r="H38" i="69"/>
  <c r="G38" i="69"/>
  <c r="H55" i="69"/>
  <c r="H32" i="15"/>
  <c r="H39" i="14"/>
  <c r="H32" i="13"/>
  <c r="H16" i="12"/>
  <c r="H23" i="70"/>
  <c r="H22" i="69"/>
  <c r="G22" i="69"/>
  <c r="G37" i="15"/>
  <c r="H37" i="15" s="1"/>
  <c r="G44" i="69"/>
  <c r="H44" i="69" s="1"/>
  <c r="G16" i="10"/>
  <c r="H16" i="10" s="1"/>
  <c r="G20" i="10"/>
  <c r="G26" i="10"/>
  <c r="H26" i="10" s="1"/>
  <c r="G31" i="10"/>
  <c r="H31" i="10" s="1"/>
  <c r="G39" i="10"/>
  <c r="H39" i="10" s="1"/>
  <c r="G46" i="10"/>
  <c r="G53" i="10"/>
  <c r="H53" i="10" s="1"/>
  <c r="G59" i="10"/>
  <c r="H59" i="10" s="1"/>
  <c r="G64" i="10"/>
  <c r="H64" i="10" s="1"/>
  <c r="G34" i="71"/>
  <c r="H34" i="71" s="1"/>
  <c r="H47" i="71"/>
  <c r="G47" i="71"/>
  <c r="E60" i="71"/>
  <c r="G21" i="70"/>
  <c r="H53" i="70"/>
  <c r="G53" i="70"/>
  <c r="G69" i="70"/>
  <c r="H69" i="70" s="1"/>
  <c r="H56" i="69"/>
  <c r="H17" i="15"/>
  <c r="E77" i="15"/>
  <c r="G72" i="15"/>
  <c r="G77" i="15" s="1"/>
  <c r="H57" i="14"/>
  <c r="H17" i="13"/>
  <c r="H69" i="13"/>
  <c r="G71" i="12"/>
  <c r="H71" i="12" s="1"/>
  <c r="H23" i="11"/>
  <c r="H57" i="12"/>
  <c r="G36" i="71"/>
  <c r="H36" i="71" s="1"/>
  <c r="H49" i="71"/>
  <c r="G49" i="71"/>
  <c r="G22" i="70"/>
  <c r="H22" i="70" s="1"/>
  <c r="G39" i="70"/>
  <c r="H39" i="70" s="1"/>
  <c r="G54" i="70"/>
  <c r="H54" i="70" s="1"/>
  <c r="H70" i="70"/>
  <c r="H21" i="69"/>
  <c r="G21" i="69"/>
  <c r="G42" i="69"/>
  <c r="H42" i="69" s="1"/>
  <c r="H57" i="69"/>
  <c r="G57" i="69"/>
  <c r="H36" i="15"/>
  <c r="H55" i="15"/>
  <c r="H73" i="15"/>
  <c r="G22" i="14"/>
  <c r="H22" i="14" s="1"/>
  <c r="H43" i="14"/>
  <c r="G43" i="14"/>
  <c r="G58" i="14"/>
  <c r="H58" i="14" s="1"/>
  <c r="H18" i="13"/>
  <c r="G18" i="13"/>
  <c r="G36" i="13"/>
  <c r="H36" i="13" s="1"/>
  <c r="H56" i="13"/>
  <c r="G56" i="13"/>
  <c r="G70" i="13"/>
  <c r="H70" i="13" s="1"/>
  <c r="H18" i="12"/>
  <c r="G18" i="12"/>
  <c r="G35" i="12"/>
  <c r="H35" i="12" s="1"/>
  <c r="H56" i="12"/>
  <c r="G56" i="12"/>
  <c r="H24" i="11"/>
  <c r="H45" i="11"/>
  <c r="G63" i="11"/>
  <c r="H63" i="11" s="1"/>
  <c r="E71" i="13"/>
  <c r="E64" i="11"/>
  <c r="G55" i="69"/>
  <c r="G65" i="69"/>
  <c r="H65" i="69" s="1"/>
  <c r="G16" i="15"/>
  <c r="H16" i="15" s="1"/>
  <c r="G21" i="15"/>
  <c r="H21" i="15" s="1"/>
  <c r="G26" i="15"/>
  <c r="G32" i="15"/>
  <c r="G39" i="15"/>
  <c r="H39" i="15" s="1"/>
  <c r="G47" i="15"/>
  <c r="H47" i="15" s="1"/>
  <c r="G53" i="15"/>
  <c r="H53" i="15" s="1"/>
  <c r="G58" i="15"/>
  <c r="H58" i="15" s="1"/>
  <c r="G63" i="15"/>
  <c r="H63" i="15" s="1"/>
  <c r="G67" i="15"/>
  <c r="H67" i="15" s="1"/>
  <c r="G73" i="15"/>
  <c r="G13" i="14"/>
  <c r="G18" i="14"/>
  <c r="H18" i="14" s="1"/>
  <c r="G23" i="14"/>
  <c r="H23" i="14" s="1"/>
  <c r="G29" i="14"/>
  <c r="G37" i="14"/>
  <c r="H37" i="14" s="1"/>
  <c r="G44" i="14"/>
  <c r="H44" i="14" s="1"/>
  <c r="G49" i="14"/>
  <c r="H49" i="14" s="1"/>
  <c r="G55" i="14"/>
  <c r="G59" i="14"/>
  <c r="H59" i="14" s="1"/>
  <c r="G65" i="14"/>
  <c r="H65" i="14" s="1"/>
  <c r="G15" i="13"/>
  <c r="H15" i="13" s="1"/>
  <c r="G19" i="13"/>
  <c r="H19" i="13" s="1"/>
  <c r="G25" i="13"/>
  <c r="H25" i="13" s="1"/>
  <c r="G30" i="13"/>
  <c r="H30" i="13" s="1"/>
  <c r="G38" i="13"/>
  <c r="G45" i="13"/>
  <c r="G51" i="13"/>
  <c r="G57" i="13"/>
  <c r="H57" i="13" s="1"/>
  <c r="G62" i="13"/>
  <c r="H62" i="13" s="1"/>
  <c r="G67" i="13"/>
  <c r="G77" i="13"/>
  <c r="G15" i="12"/>
  <c r="H15" i="12" s="1"/>
  <c r="G19" i="12"/>
  <c r="H19" i="12" s="1"/>
  <c r="G25" i="12"/>
  <c r="G29" i="12"/>
  <c r="H29" i="12" s="1"/>
  <c r="G37" i="12"/>
  <c r="H37" i="12" s="1"/>
  <c r="G44" i="12"/>
  <c r="H44" i="12" s="1"/>
  <c r="G51" i="12"/>
  <c r="G57" i="12"/>
  <c r="G62" i="12"/>
  <c r="H62" i="12" s="1"/>
  <c r="G72" i="12"/>
  <c r="H72" i="12" s="1"/>
  <c r="G12" i="11"/>
  <c r="H12" i="11" s="1"/>
  <c r="G17" i="11"/>
  <c r="G22" i="11"/>
  <c r="H22" i="11" s="1"/>
  <c r="G26" i="11"/>
  <c r="H26" i="11" s="1"/>
  <c r="G34" i="11"/>
  <c r="H34" i="11" s="1"/>
  <c r="G42" i="11"/>
  <c r="H42" i="11" s="1"/>
  <c r="G48" i="11"/>
  <c r="H48" i="11" s="1"/>
  <c r="G54" i="11"/>
  <c r="H54" i="11" s="1"/>
  <c r="E64" i="70"/>
  <c r="E68" i="15"/>
  <c r="E73" i="12"/>
  <c r="G12" i="70"/>
  <c r="G17" i="70"/>
  <c r="G23" i="70"/>
  <c r="G29" i="70"/>
  <c r="H29" i="70" s="1"/>
  <c r="G37" i="70"/>
  <c r="H37" i="70" s="1"/>
  <c r="G44" i="70"/>
  <c r="H44" i="70" s="1"/>
  <c r="G50" i="70"/>
  <c r="G55" i="70"/>
  <c r="H55" i="70" s="1"/>
  <c r="G60" i="70"/>
  <c r="H60" i="70" s="1"/>
  <c r="G70" i="70"/>
  <c r="G15" i="69"/>
  <c r="G20" i="69"/>
  <c r="H20" i="69" s="1"/>
  <c r="G25" i="69"/>
  <c r="H25" i="69" s="1"/>
  <c r="G32" i="69"/>
  <c r="H32" i="69" s="1"/>
  <c r="G40" i="69"/>
  <c r="H40" i="69" s="1"/>
  <c r="G46" i="69"/>
  <c r="H46" i="69" s="1"/>
  <c r="G51" i="69"/>
  <c r="H51" i="69" s="1"/>
  <c r="G56" i="69"/>
  <c r="G66" i="69"/>
  <c r="G12" i="15"/>
  <c r="H12" i="15" s="1"/>
  <c r="G17" i="15"/>
  <c r="G23" i="15"/>
  <c r="H23" i="15" s="1"/>
  <c r="G27" i="15"/>
  <c r="G34" i="15"/>
  <c r="H34" i="15" s="1"/>
  <c r="G41" i="15"/>
  <c r="H41" i="15" s="1"/>
  <c r="G48" i="15"/>
  <c r="H48" i="15" s="1"/>
  <c r="G54" i="15"/>
  <c r="H54" i="15" s="1"/>
  <c r="G59" i="15"/>
  <c r="H59" i="15" s="1"/>
  <c r="G64" i="15"/>
  <c r="H64" i="15" s="1"/>
  <c r="G74" i="15"/>
  <c r="G15" i="14"/>
  <c r="H15" i="14" s="1"/>
  <c r="G20" i="14"/>
  <c r="H20" i="14" s="1"/>
  <c r="G24" i="14"/>
  <c r="H24" i="14" s="1"/>
  <c r="G31" i="14"/>
  <c r="H31" i="14" s="1"/>
  <c r="G39" i="14"/>
  <c r="G45" i="14"/>
  <c r="H45" i="14" s="1"/>
  <c r="G51" i="14"/>
  <c r="H51" i="14" s="1"/>
  <c r="G56" i="14"/>
  <c r="H56" i="14" s="1"/>
  <c r="G66" i="14"/>
  <c r="H66" i="14" s="1"/>
  <c r="G16" i="13"/>
  <c r="H16" i="13" s="1"/>
  <c r="G21" i="13"/>
  <c r="H21" i="13" s="1"/>
  <c r="G26" i="13"/>
  <c r="H26" i="13" s="1"/>
  <c r="G32" i="13"/>
  <c r="G39" i="13"/>
  <c r="H39" i="13" s="1"/>
  <c r="G47" i="13"/>
  <c r="H47" i="13" s="1"/>
  <c r="G16" i="12"/>
  <c r="G20" i="12"/>
  <c r="H20" i="12" s="1"/>
  <c r="G26" i="12"/>
  <c r="H26" i="12" s="1"/>
  <c r="G31" i="12"/>
  <c r="H31" i="12" s="1"/>
  <c r="G38" i="12"/>
  <c r="H38" i="12" s="1"/>
  <c r="G46" i="12"/>
  <c r="H46" i="12" s="1"/>
  <c r="G53" i="12"/>
  <c r="H53" i="12" s="1"/>
  <c r="G58" i="12"/>
  <c r="H58" i="12" s="1"/>
  <c r="G63" i="12"/>
  <c r="H63" i="12" s="1"/>
  <c r="G69" i="12"/>
  <c r="H69" i="12" s="1"/>
  <c r="G13" i="11"/>
  <c r="H13" i="11" s="1"/>
  <c r="G18" i="11"/>
  <c r="H18" i="11" s="1"/>
  <c r="G23" i="11"/>
  <c r="G28" i="11"/>
  <c r="H28" i="11" s="1"/>
  <c r="G36" i="11"/>
  <c r="H36" i="11" s="1"/>
  <c r="G44" i="11"/>
  <c r="H44" i="11" s="1"/>
  <c r="G50" i="11"/>
  <c r="H50" i="11" s="1"/>
  <c r="G55" i="11"/>
  <c r="H55" i="11" s="1"/>
  <c r="G61" i="11"/>
  <c r="G64" i="11" s="1"/>
  <c r="G13" i="15"/>
  <c r="H13" i="15" s="1"/>
  <c r="G18" i="15"/>
  <c r="H18" i="15" s="1"/>
  <c r="G24" i="15"/>
  <c r="H24" i="15" s="1"/>
  <c r="G29" i="15"/>
  <c r="H29" i="15" s="1"/>
  <c r="G36" i="15"/>
  <c r="G43" i="15"/>
  <c r="H43" i="15" s="1"/>
  <c r="G49" i="15"/>
  <c r="H49" i="15" s="1"/>
  <c r="G55" i="15"/>
  <c r="G60" i="15"/>
  <c r="H60" i="15" s="1"/>
  <c r="G65" i="15"/>
  <c r="H65" i="15" s="1"/>
  <c r="G75" i="15"/>
  <c r="H75" i="15" s="1"/>
  <c r="G16" i="14"/>
  <c r="H16" i="14" s="1"/>
  <c r="G21" i="14"/>
  <c r="H21" i="14" s="1"/>
  <c r="G26" i="14"/>
  <c r="H26" i="14" s="1"/>
  <c r="G33" i="14"/>
  <c r="H33" i="14" s="1"/>
  <c r="G41" i="14"/>
  <c r="H41" i="14" s="1"/>
  <c r="G47" i="14"/>
  <c r="H47" i="14" s="1"/>
  <c r="G52" i="14"/>
  <c r="H52" i="14" s="1"/>
  <c r="G57" i="14"/>
  <c r="G67" i="14"/>
  <c r="H67" i="14" s="1"/>
  <c r="G12" i="13"/>
  <c r="G71" i="13" s="1"/>
  <c r="G17" i="13"/>
  <c r="G23" i="13"/>
  <c r="H23" i="13" s="1"/>
  <c r="G27" i="13"/>
  <c r="H27" i="13" s="1"/>
  <c r="G34" i="13"/>
  <c r="H34" i="13" s="1"/>
  <c r="G41" i="13"/>
  <c r="H41" i="13" s="1"/>
  <c r="G49" i="13"/>
  <c r="G54" i="13"/>
  <c r="H54" i="13" s="1"/>
  <c r="G60" i="13"/>
  <c r="H60" i="13" s="1"/>
  <c r="G65" i="13"/>
  <c r="H65" i="13" s="1"/>
  <c r="G69" i="13"/>
  <c r="G75" i="13"/>
  <c r="H75" i="13" s="1"/>
  <c r="G79" i="13"/>
  <c r="H79" i="13" s="1"/>
  <c r="G12" i="12"/>
  <c r="H12" i="12" s="1"/>
  <c r="G17" i="12"/>
  <c r="H17" i="12" s="1"/>
  <c r="G21" i="12"/>
  <c r="H21" i="12" s="1"/>
  <c r="G27" i="12"/>
  <c r="H27" i="12" s="1"/>
  <c r="G33" i="12"/>
  <c r="H33" i="12" s="1"/>
  <c r="G40" i="12"/>
  <c r="H40" i="12" s="1"/>
  <c r="G48" i="12"/>
  <c r="H48" i="12" s="1"/>
  <c r="G54" i="12"/>
  <c r="H54" i="12" s="1"/>
  <c r="G60" i="12"/>
  <c r="H60" i="12" s="1"/>
  <c r="G64" i="12"/>
  <c r="H64" i="12" s="1"/>
  <c r="G70" i="12"/>
  <c r="H70" i="12" s="1"/>
  <c r="G15" i="11"/>
  <c r="H15" i="11" s="1"/>
  <c r="G19" i="11"/>
  <c r="G24" i="11"/>
  <c r="G30" i="11"/>
  <c r="H30" i="11" s="1"/>
  <c r="G38" i="11"/>
  <c r="H38" i="11" s="1"/>
  <c r="G45" i="11"/>
  <c r="G51" i="11"/>
  <c r="G56" i="11"/>
  <c r="H56" i="11" s="1"/>
  <c r="G62" i="11"/>
  <c r="H62" i="11" s="1"/>
  <c r="T21" i="9"/>
  <c r="T8" i="9"/>
  <c r="I9" i="9"/>
  <c r="U9" i="9"/>
  <c r="H14" i="9"/>
  <c r="S24" i="9"/>
  <c r="S11" i="9"/>
  <c r="I22" i="9"/>
  <c r="G11" i="9"/>
  <c r="U22" i="9"/>
  <c r="T27" i="9"/>
  <c r="G24" i="9"/>
  <c r="G51" i="83" l="1"/>
  <c r="E59" i="83"/>
  <c r="H51" i="83"/>
  <c r="G77" i="10"/>
  <c r="H68" i="10"/>
  <c r="G67" i="69"/>
  <c r="H67" i="69" s="1"/>
  <c r="G60" i="14"/>
  <c r="H76" i="10"/>
  <c r="G68" i="14"/>
  <c r="H68" i="14" s="1"/>
  <c r="E78" i="15"/>
  <c r="H77" i="15"/>
  <c r="H61" i="11"/>
  <c r="H63" i="69"/>
  <c r="H12" i="13"/>
  <c r="H12" i="14"/>
  <c r="H64" i="14"/>
  <c r="H15" i="10"/>
  <c r="H72" i="15"/>
  <c r="H64" i="70"/>
  <c r="E74" i="70"/>
  <c r="H60" i="71"/>
  <c r="H60" i="14"/>
  <c r="E69" i="14"/>
  <c r="H63" i="72"/>
  <c r="H73" i="10"/>
  <c r="G64" i="70"/>
  <c r="G80" i="13"/>
  <c r="H80" i="13" s="1"/>
  <c r="E77" i="10"/>
  <c r="G73" i="12"/>
  <c r="H73" i="12" s="1"/>
  <c r="H67" i="72"/>
  <c r="G59" i="69"/>
  <c r="E74" i="12"/>
  <c r="E68" i="69"/>
  <c r="E68" i="72"/>
  <c r="G53" i="71"/>
  <c r="H64" i="11"/>
  <c r="E61" i="71"/>
  <c r="G68" i="15"/>
  <c r="H71" i="13"/>
  <c r="E81" i="13"/>
  <c r="G65" i="12"/>
  <c r="G57" i="11"/>
  <c r="G73" i="70"/>
  <c r="H73" i="70" s="1"/>
  <c r="E65" i="11"/>
  <c r="H57" i="11"/>
  <c r="H12" i="70"/>
  <c r="G68" i="72"/>
  <c r="D8" i="16"/>
  <c r="G59" i="83" l="1"/>
  <c r="G61" i="71"/>
  <c r="H53" i="71"/>
  <c r="G68" i="69"/>
  <c r="G74" i="12"/>
  <c r="H68" i="69"/>
  <c r="G74" i="70"/>
  <c r="G78" i="15"/>
  <c r="H68" i="15"/>
  <c r="G65" i="11"/>
  <c r="H59" i="69"/>
  <c r="H61" i="71"/>
  <c r="H78" i="15"/>
  <c r="H65" i="11"/>
  <c r="H77" i="10"/>
  <c r="H68" i="72"/>
  <c r="G69" i="14"/>
  <c r="H81" i="13"/>
  <c r="G81" i="13"/>
  <c r="H65" i="12"/>
  <c r="H69" i="14"/>
  <c r="H27" i="9"/>
  <c r="H26" i="9" s="1"/>
  <c r="H25" i="9" s="1"/>
  <c r="H24" i="9" s="1"/>
  <c r="L23" i="9"/>
  <c r="K23" i="9" s="1"/>
  <c r="J23" i="9" s="1"/>
  <c r="I23" i="9" s="1"/>
  <c r="X23" i="9"/>
  <c r="W23" i="9" s="1"/>
  <c r="V23" i="9" s="1"/>
  <c r="U23" i="9" s="1"/>
  <c r="T14" i="9"/>
  <c r="T13" i="9" s="1"/>
  <c r="H59" i="83" l="1"/>
  <c r="H74" i="12"/>
  <c r="H74" i="70"/>
  <c r="Y23" i="9"/>
  <c r="Z23" i="9" s="1"/>
  <c r="AA23" i="9" s="1"/>
  <c r="H28" i="9"/>
  <c r="H29" i="9" s="1"/>
  <c r="H30" i="9" s="1"/>
  <c r="M23" i="9"/>
  <c r="N23" i="9" s="1"/>
  <c r="O23" i="9" s="1"/>
  <c r="T12" i="9"/>
  <c r="T11" i="9" s="1"/>
  <c r="T15" i="9"/>
  <c r="X10" i="9" l="1"/>
  <c r="H13" i="9"/>
  <c r="L10" i="9"/>
  <c r="D7" i="27"/>
  <c r="C7" i="27"/>
  <c r="D7" i="28"/>
  <c r="C7" i="28"/>
  <c r="D7" i="29"/>
  <c r="C7" i="29"/>
  <c r="D7" i="30"/>
  <c r="C7" i="30"/>
  <c r="D7" i="31"/>
  <c r="C7" i="31"/>
  <c r="D7" i="32"/>
  <c r="C7" i="32"/>
  <c r="D7" i="33"/>
  <c r="C7" i="33"/>
  <c r="D7" i="34"/>
  <c r="C7" i="34"/>
  <c r="D7" i="35"/>
  <c r="C7" i="35"/>
  <c r="D7" i="36"/>
  <c r="C7" i="36"/>
  <c r="D7" i="37"/>
  <c r="C7" i="37"/>
  <c r="D7" i="38"/>
  <c r="C7" i="38"/>
  <c r="D7" i="39"/>
  <c r="C7" i="39"/>
  <c r="D7" i="40"/>
  <c r="C7" i="40"/>
  <c r="D7" i="41"/>
  <c r="C7" i="41"/>
  <c r="D7" i="42"/>
  <c r="C7" i="42"/>
  <c r="D7" i="43"/>
  <c r="C7" i="43"/>
  <c r="D7" i="44"/>
  <c r="C7" i="44"/>
  <c r="D7" i="45"/>
  <c r="C7" i="45"/>
  <c r="D7" i="46"/>
  <c r="C7" i="46"/>
  <c r="D7" i="47"/>
  <c r="C7" i="47"/>
  <c r="D7" i="48"/>
  <c r="C7" i="48"/>
  <c r="D7" i="49"/>
  <c r="C7" i="49"/>
  <c r="D7" i="50"/>
  <c r="C7" i="50"/>
  <c r="D7" i="51"/>
  <c r="C7" i="51"/>
  <c r="D7" i="52"/>
  <c r="C7" i="52"/>
  <c r="D7" i="53"/>
  <c r="C7" i="53"/>
  <c r="D7" i="54"/>
  <c r="C7" i="54"/>
  <c r="D7" i="55"/>
  <c r="C7" i="55"/>
  <c r="D7" i="56"/>
  <c r="C7" i="56"/>
  <c r="D7" i="57"/>
  <c r="C7" i="57"/>
  <c r="D7" i="58"/>
  <c r="C7" i="58"/>
  <c r="D7" i="59"/>
  <c r="C7" i="59"/>
  <c r="D7" i="83"/>
  <c r="D7" i="26"/>
  <c r="C7" i="26"/>
  <c r="D7" i="11"/>
  <c r="C7" i="11"/>
  <c r="D7" i="10"/>
  <c r="C7" i="10"/>
  <c r="W10" i="9" l="1"/>
  <c r="V10" i="9" s="1"/>
  <c r="U10" i="9" s="1"/>
  <c r="Y10" i="9"/>
  <c r="Z10" i="9" s="1"/>
  <c r="AA10" i="9" s="1"/>
  <c r="A98" i="14" a="1"/>
  <c r="A98" i="14" s="1"/>
  <c r="A98" i="15" a="1"/>
  <c r="A98" i="15" s="1"/>
  <c r="A98" i="69" a="1"/>
  <c r="A98" i="69" s="1"/>
  <c r="A98" i="70" a="1"/>
  <c r="A98" i="70" s="1"/>
  <c r="A98" i="71" a="1"/>
  <c r="A98" i="71" s="1"/>
  <c r="A98" i="72" a="1"/>
  <c r="A98" i="72" s="1"/>
  <c r="A98" i="16" a="1"/>
  <c r="A98" i="16" s="1"/>
  <c r="A98" i="17" a="1"/>
  <c r="A98" i="17" s="1"/>
  <c r="A98" i="18" a="1"/>
  <c r="A98" i="18" s="1"/>
  <c r="A98" i="19" a="1"/>
  <c r="A98" i="19" s="1"/>
  <c r="A98" i="20" a="1"/>
  <c r="A98" i="20" s="1"/>
  <c r="A98" i="21" a="1"/>
  <c r="A98" i="21" s="1"/>
  <c r="A98" i="22" a="1"/>
  <c r="A98" i="22" s="1"/>
  <c r="A98" i="23" a="1"/>
  <c r="A98" i="23" s="1"/>
  <c r="A98" i="24" a="1"/>
  <c r="A98" i="24" s="1"/>
  <c r="A98" i="25" a="1"/>
  <c r="A98" i="25" s="1"/>
  <c r="A98" i="73" a="1"/>
  <c r="A98" i="73" s="1"/>
  <c r="A98" i="74" a="1"/>
  <c r="A98" i="74" s="1"/>
  <c r="A98" i="75" a="1"/>
  <c r="A98" i="75" s="1"/>
  <c r="A98" i="76" a="1"/>
  <c r="A98" i="76" s="1"/>
  <c r="A98" i="77" a="1"/>
  <c r="A98" i="77" s="1"/>
  <c r="A98" i="78" a="1"/>
  <c r="A98" i="78" s="1"/>
  <c r="A98" i="79" a="1"/>
  <c r="A98" i="79" s="1"/>
  <c r="A98" i="80" a="1"/>
  <c r="A98" i="80" s="1"/>
  <c r="A98" i="81" a="1"/>
  <c r="A98" i="81" s="1"/>
  <c r="A98" i="82" a="1"/>
  <c r="A98" i="82" s="1"/>
  <c r="A98" i="26" a="1"/>
  <c r="A98" i="26" s="1"/>
  <c r="A98" i="27" a="1"/>
  <c r="A98" i="27" s="1"/>
  <c r="A98" i="28" a="1"/>
  <c r="A98" i="28" s="1"/>
  <c r="A98" i="29" a="1"/>
  <c r="A98" i="29" s="1"/>
  <c r="A98" i="30" a="1"/>
  <c r="A98" i="30" s="1"/>
  <c r="A98" i="31" a="1"/>
  <c r="A98" i="31" s="1"/>
  <c r="A98" i="32" a="1"/>
  <c r="A98" i="32" s="1"/>
  <c r="A98" i="33" a="1"/>
  <c r="A98" i="33" s="1"/>
  <c r="A98" i="34" a="1"/>
  <c r="A98" i="34" s="1"/>
  <c r="A98" i="35" a="1"/>
  <c r="A98" i="35" s="1"/>
  <c r="A98" i="36" a="1"/>
  <c r="A98" i="36" s="1"/>
  <c r="A98" i="37" a="1"/>
  <c r="A98" i="37" s="1"/>
  <c r="A98" i="38" a="1"/>
  <c r="A98" i="38" s="1"/>
  <c r="A98" i="39" a="1"/>
  <c r="A98" i="39" s="1"/>
  <c r="A98" i="40" a="1"/>
  <c r="A98" i="40" s="1"/>
  <c r="A98" i="41" a="1"/>
  <c r="A98" i="41" s="1"/>
  <c r="A98" i="42" a="1"/>
  <c r="A98" i="42" s="1"/>
  <c r="A98" i="43" a="1"/>
  <c r="A98" i="43" s="1"/>
  <c r="A98" i="44" a="1"/>
  <c r="A98" i="44" s="1"/>
  <c r="A98" i="45" a="1"/>
  <c r="A98" i="45" s="1"/>
  <c r="A98" i="46" a="1"/>
  <c r="A98" i="46" s="1"/>
  <c r="A98" i="47" a="1"/>
  <c r="A98" i="47" s="1"/>
  <c r="A98" i="48" a="1"/>
  <c r="A98" i="48" s="1"/>
  <c r="A98" i="49" a="1"/>
  <c r="A98" i="49" s="1"/>
  <c r="A98" i="50" a="1"/>
  <c r="A98" i="50" s="1"/>
  <c r="A98" i="51" a="1"/>
  <c r="A98" i="51" s="1"/>
  <c r="A98" i="52" a="1"/>
  <c r="A98" i="52" s="1"/>
  <c r="A98" i="53" a="1"/>
  <c r="A98" i="53" s="1"/>
  <c r="A98" i="54" a="1"/>
  <c r="A98" i="54" s="1"/>
  <c r="A98" i="55" a="1"/>
  <c r="A98" i="55" s="1"/>
  <c r="A98" i="56" a="1"/>
  <c r="A98" i="56" s="1"/>
  <c r="A98" i="57" a="1"/>
  <c r="A98" i="57" s="1"/>
  <c r="A98" i="58" a="1"/>
  <c r="A98" i="58" s="1"/>
  <c r="A98" i="59" a="1"/>
  <c r="A98" i="59" s="1"/>
  <c r="A98" i="83" a="1"/>
  <c r="A98" i="83" s="1"/>
  <c r="A98" i="13" a="1"/>
  <c r="A98" i="13" s="1"/>
  <c r="A98" i="12" a="1"/>
  <c r="A98" i="12" s="1"/>
  <c r="A98" i="11" a="1"/>
  <c r="A98" i="11" s="1"/>
  <c r="D8" i="82" l="1"/>
  <c r="C8" i="82"/>
  <c r="D7" i="82"/>
  <c r="C7" i="82"/>
  <c r="D8" i="81"/>
  <c r="C8" i="81"/>
  <c r="D7" i="81"/>
  <c r="C7" i="81"/>
  <c r="D8" i="80"/>
  <c r="C8" i="80"/>
  <c r="D7" i="80"/>
  <c r="C7" i="80"/>
  <c r="D8" i="79"/>
  <c r="C8" i="79"/>
  <c r="D7" i="79"/>
  <c r="C7" i="79"/>
  <c r="D8" i="78"/>
  <c r="C8" i="78"/>
  <c r="D7" i="78"/>
  <c r="C7" i="78"/>
  <c r="D8" i="77"/>
  <c r="C8" i="77"/>
  <c r="D7" i="77"/>
  <c r="C7" i="77"/>
  <c r="D8" i="76"/>
  <c r="C8" i="76"/>
  <c r="D7" i="76"/>
  <c r="C7" i="76"/>
  <c r="D8" i="75"/>
  <c r="C8" i="75"/>
  <c r="D7" i="75"/>
  <c r="C7" i="75"/>
  <c r="D8" i="74"/>
  <c r="C8" i="74"/>
  <c r="D7" i="74"/>
  <c r="C7" i="74"/>
  <c r="D8" i="73"/>
  <c r="C8" i="73"/>
  <c r="D7" i="73"/>
  <c r="C7" i="73"/>
  <c r="D8" i="25"/>
  <c r="C8" i="25"/>
  <c r="D7" i="25"/>
  <c r="C7" i="25"/>
  <c r="D8" i="24"/>
  <c r="C8" i="24"/>
  <c r="D7" i="24"/>
  <c r="C7" i="24"/>
  <c r="D8" i="23"/>
  <c r="C8" i="23"/>
  <c r="D7" i="23"/>
  <c r="C7" i="23"/>
  <c r="D8" i="22"/>
  <c r="C8" i="22"/>
  <c r="D7" i="22"/>
  <c r="C7" i="22"/>
  <c r="D8" i="21"/>
  <c r="C8" i="21"/>
  <c r="D7" i="21"/>
  <c r="C7" i="21"/>
  <c r="D8" i="20"/>
  <c r="C8" i="20"/>
  <c r="D7" i="20"/>
  <c r="C7" i="20"/>
  <c r="D8" i="19"/>
  <c r="C8" i="19"/>
  <c r="D7" i="19"/>
  <c r="C7" i="19"/>
  <c r="D8" i="18"/>
  <c r="C8" i="18"/>
  <c r="D7" i="18"/>
  <c r="C7" i="18"/>
  <c r="D8" i="17"/>
  <c r="C8" i="17"/>
  <c r="D7" i="17"/>
  <c r="C7" i="17"/>
  <c r="C8" i="16"/>
  <c r="D7" i="16"/>
  <c r="C7" i="16"/>
  <c r="D7" i="72"/>
  <c r="C7" i="72"/>
  <c r="D7" i="71"/>
  <c r="C7" i="71"/>
  <c r="D7" i="70"/>
  <c r="C7" i="70"/>
  <c r="D7" i="69"/>
  <c r="C7" i="69"/>
  <c r="D7" i="15"/>
  <c r="C7" i="15"/>
  <c r="D7" i="14"/>
  <c r="C7" i="14"/>
  <c r="D7" i="13"/>
  <c r="C7" i="13"/>
  <c r="D7" i="12"/>
  <c r="C7" i="12"/>
  <c r="E7" i="14" l="1"/>
  <c r="E8" i="14" s="1"/>
  <c r="E7" i="15"/>
  <c r="E8" i="15" s="1"/>
  <c r="E7" i="12"/>
  <c r="E8" i="12" s="1"/>
  <c r="E7" i="10"/>
  <c r="E8" i="10" s="1"/>
  <c r="E7" i="13"/>
  <c r="E8" i="13" s="1"/>
  <c r="E7" i="72"/>
  <c r="E8" i="72" s="1"/>
  <c r="E7" i="71"/>
  <c r="E8" i="71" s="1"/>
  <c r="E7" i="11"/>
  <c r="E8" i="11" s="1"/>
  <c r="E7" i="70"/>
  <c r="E8" i="70" s="1"/>
  <c r="E7" i="69"/>
  <c r="E8" i="69" s="1"/>
  <c r="E7" i="47"/>
  <c r="G7" i="47" s="1"/>
  <c r="H7" i="47" s="1"/>
  <c r="E7" i="48"/>
  <c r="E8" i="48" s="1"/>
  <c r="E7" i="49"/>
  <c r="E8" i="49" s="1"/>
  <c r="E7" i="50"/>
  <c r="E8" i="50" s="1"/>
  <c r="E7" i="51"/>
  <c r="E8" i="51" s="1"/>
  <c r="E7" i="52"/>
  <c r="E7" i="53"/>
  <c r="E8" i="53" s="1"/>
  <c r="E7" i="54"/>
  <c r="E8" i="54" s="1"/>
  <c r="E7" i="55"/>
  <c r="G7" i="55" s="1"/>
  <c r="G8" i="55" s="1"/>
  <c r="E7" i="56"/>
  <c r="E8" i="56" s="1"/>
  <c r="E7" i="57"/>
  <c r="E7" i="58"/>
  <c r="G7" i="58" s="1"/>
  <c r="E7" i="59"/>
  <c r="E8" i="59" s="1"/>
  <c r="E7" i="46"/>
  <c r="E8" i="46" s="1"/>
  <c r="E77" i="54" l="1"/>
  <c r="E87" i="54"/>
  <c r="E69" i="53"/>
  <c r="E78" i="53"/>
  <c r="E64" i="51"/>
  <c r="E73" i="51"/>
  <c r="E62" i="50"/>
  <c r="E71" i="50"/>
  <c r="E68" i="49"/>
  <c r="E78" i="49"/>
  <c r="E74" i="48"/>
  <c r="E84" i="48"/>
  <c r="E64" i="59"/>
  <c r="E73" i="59"/>
  <c r="E69" i="56"/>
  <c r="E79" i="56"/>
  <c r="G74" i="55"/>
  <c r="G84" i="55"/>
  <c r="E69" i="46"/>
  <c r="E78" i="46"/>
  <c r="E54" i="71"/>
  <c r="E62" i="71"/>
  <c r="E65" i="70"/>
  <c r="E75" i="70"/>
  <c r="E60" i="69"/>
  <c r="E69" i="69"/>
  <c r="E69" i="15"/>
  <c r="E79" i="15"/>
  <c r="E61" i="14"/>
  <c r="E70" i="14"/>
  <c r="E72" i="13"/>
  <c r="E82" i="13"/>
  <c r="E66" i="12"/>
  <c r="E75" i="12"/>
  <c r="E58" i="11"/>
  <c r="E66" i="11"/>
  <c r="E60" i="72"/>
  <c r="E69" i="72"/>
  <c r="E69" i="10"/>
  <c r="E78" i="10"/>
  <c r="G7" i="50"/>
  <c r="G8" i="50" s="1"/>
  <c r="G7" i="49"/>
  <c r="H7" i="49" s="1"/>
  <c r="E8" i="47"/>
  <c r="G8" i="47"/>
  <c r="E8" i="58"/>
  <c r="G7" i="56"/>
  <c r="G8" i="56" s="1"/>
  <c r="H7" i="55"/>
  <c r="E8" i="55"/>
  <c r="G8" i="58"/>
  <c r="H7" i="58"/>
  <c r="G7" i="46"/>
  <c r="G8" i="46" s="1"/>
  <c r="G7" i="59"/>
  <c r="G8" i="59" s="1"/>
  <c r="G7" i="57"/>
  <c r="G8" i="57" s="1"/>
  <c r="E8" i="57"/>
  <c r="G7" i="54"/>
  <c r="G8" i="54" s="1"/>
  <c r="G7" i="52"/>
  <c r="G8" i="52" s="1"/>
  <c r="E8" i="52"/>
  <c r="G7" i="53"/>
  <c r="G8" i="53" s="1"/>
  <c r="G7" i="51"/>
  <c r="G8" i="51" s="1"/>
  <c r="G7" i="48"/>
  <c r="G8" i="48" s="1"/>
  <c r="G77" i="54" l="1"/>
  <c r="H77" i="54" s="1"/>
  <c r="G87" i="54"/>
  <c r="H87" i="54" s="1"/>
  <c r="G69" i="53"/>
  <c r="H69" i="53" s="1"/>
  <c r="G78" i="53"/>
  <c r="H78" i="53" s="1"/>
  <c r="E63" i="52"/>
  <c r="E72" i="52"/>
  <c r="G63" i="52"/>
  <c r="G72" i="52"/>
  <c r="H8" i="51"/>
  <c r="G64" i="51"/>
  <c r="H64" i="51" s="1"/>
  <c r="G73" i="51"/>
  <c r="H73" i="51" s="1"/>
  <c r="H8" i="50"/>
  <c r="G62" i="50"/>
  <c r="H62" i="50" s="1"/>
  <c r="G71" i="50"/>
  <c r="H71" i="50" s="1"/>
  <c r="G74" i="48"/>
  <c r="H74" i="48" s="1"/>
  <c r="G84" i="48"/>
  <c r="H84" i="48" s="1"/>
  <c r="E77" i="47"/>
  <c r="E87" i="47"/>
  <c r="G77" i="47"/>
  <c r="G87" i="47"/>
  <c r="G64" i="59"/>
  <c r="H64" i="59" s="1"/>
  <c r="G73" i="59"/>
  <c r="H73" i="59" s="1"/>
  <c r="E64" i="58"/>
  <c r="E73" i="58"/>
  <c r="G64" i="58"/>
  <c r="G73" i="58"/>
  <c r="E62" i="57"/>
  <c r="E71" i="57"/>
  <c r="G62" i="57"/>
  <c r="G71" i="57"/>
  <c r="H8" i="56"/>
  <c r="G69" i="56"/>
  <c r="H69" i="56" s="1"/>
  <c r="G79" i="56"/>
  <c r="H79" i="56" s="1"/>
  <c r="H8" i="55"/>
  <c r="E74" i="55"/>
  <c r="H74" i="55" s="1"/>
  <c r="E84" i="55"/>
  <c r="H84" i="55" s="1"/>
  <c r="H8" i="46"/>
  <c r="G69" i="46"/>
  <c r="H69" i="46" s="1"/>
  <c r="G78" i="46"/>
  <c r="H78" i="46" s="1"/>
  <c r="H7" i="48"/>
  <c r="H8" i="58"/>
  <c r="H7" i="57"/>
  <c r="H7" i="53"/>
  <c r="H7" i="52"/>
  <c r="H7" i="50"/>
  <c r="G8" i="49"/>
  <c r="H8" i="47"/>
  <c r="H7" i="56"/>
  <c r="H7" i="46"/>
  <c r="H7" i="59"/>
  <c r="H8" i="52"/>
  <c r="H8" i="53"/>
  <c r="H7" i="51"/>
  <c r="H8" i="48"/>
  <c r="H8" i="57"/>
  <c r="H7" i="54"/>
  <c r="H8" i="54"/>
  <c r="H8" i="59"/>
  <c r="H72" i="52" l="1"/>
  <c r="H63" i="52"/>
  <c r="H8" i="49"/>
  <c r="G68" i="49"/>
  <c r="H68" i="49" s="1"/>
  <c r="G78" i="49"/>
  <c r="H78" i="49" s="1"/>
  <c r="H87" i="47"/>
  <c r="H77" i="47"/>
  <c r="H73" i="58"/>
  <c r="H64" i="58"/>
  <c r="H71" i="57"/>
  <c r="H62" i="57"/>
  <c r="E7" i="27"/>
  <c r="G7" i="27" s="1"/>
  <c r="H7" i="27" s="1"/>
  <c r="E7" i="28"/>
  <c r="E8" i="28" s="1"/>
  <c r="E7" i="29"/>
  <c r="E8" i="29" s="1"/>
  <c r="E7" i="30"/>
  <c r="E8" i="30" s="1"/>
  <c r="E7" i="31"/>
  <c r="G7" i="31" s="1"/>
  <c r="G8" i="31" s="1"/>
  <c r="E7" i="32"/>
  <c r="G7" i="32" s="1"/>
  <c r="G8" i="32" s="1"/>
  <c r="E7" i="33"/>
  <c r="E7" i="34"/>
  <c r="E7" i="35"/>
  <c r="G7" i="35" s="1"/>
  <c r="G8" i="35" s="1"/>
  <c r="E7" i="36"/>
  <c r="G7" i="36" s="1"/>
  <c r="G8" i="36" s="1"/>
  <c r="E7" i="37"/>
  <c r="E8" i="37" s="1"/>
  <c r="E7" i="38"/>
  <c r="E8" i="38" s="1"/>
  <c r="E7" i="39"/>
  <c r="E7" i="40"/>
  <c r="E8" i="40" s="1"/>
  <c r="E7" i="41"/>
  <c r="E7" i="42"/>
  <c r="E8" i="42" s="1"/>
  <c r="E7" i="43"/>
  <c r="E8" i="43" s="1"/>
  <c r="E7" i="44"/>
  <c r="E8" i="44" s="1"/>
  <c r="E7" i="45"/>
  <c r="G7" i="45" s="1"/>
  <c r="G8" i="45" s="1"/>
  <c r="E7" i="26"/>
  <c r="G77" i="32" l="1"/>
  <c r="G86" i="32"/>
  <c r="G74" i="31"/>
  <c r="G83" i="31"/>
  <c r="E74" i="30"/>
  <c r="E83" i="30"/>
  <c r="E74" i="29"/>
  <c r="E83" i="29"/>
  <c r="E80" i="28"/>
  <c r="E89" i="28"/>
  <c r="G72" i="45"/>
  <c r="G81" i="45"/>
  <c r="E77" i="44"/>
  <c r="E86" i="44"/>
  <c r="E74" i="43"/>
  <c r="E83" i="43"/>
  <c r="E74" i="42"/>
  <c r="E83" i="42"/>
  <c r="E77" i="40"/>
  <c r="E86" i="40"/>
  <c r="E74" i="38"/>
  <c r="E83" i="38"/>
  <c r="E75" i="37"/>
  <c r="E84" i="37"/>
  <c r="G80" i="36"/>
  <c r="G89" i="36"/>
  <c r="G77" i="35"/>
  <c r="G86" i="35"/>
  <c r="H7" i="32"/>
  <c r="E8" i="32"/>
  <c r="H7" i="31"/>
  <c r="E8" i="31"/>
  <c r="G7" i="28"/>
  <c r="G8" i="28" s="1"/>
  <c r="E8" i="27"/>
  <c r="G8" i="27"/>
  <c r="G7" i="44"/>
  <c r="G8" i="44" s="1"/>
  <c r="G7" i="42"/>
  <c r="G8" i="42" s="1"/>
  <c r="G7" i="41"/>
  <c r="G8" i="41" s="1"/>
  <c r="E8" i="41"/>
  <c r="G7" i="40"/>
  <c r="G8" i="40" s="1"/>
  <c r="G7" i="39"/>
  <c r="G8" i="39" s="1"/>
  <c r="E8" i="39"/>
  <c r="G7" i="38"/>
  <c r="H7" i="38" s="1"/>
  <c r="G7" i="37"/>
  <c r="G8" i="37" s="1"/>
  <c r="E8" i="36"/>
  <c r="H7" i="35"/>
  <c r="E8" i="35"/>
  <c r="G7" i="26"/>
  <c r="G8" i="26" s="1"/>
  <c r="E8" i="26"/>
  <c r="H7" i="45"/>
  <c r="E8" i="45"/>
  <c r="G7" i="43"/>
  <c r="E8" i="33"/>
  <c r="G7" i="33"/>
  <c r="G8" i="33" s="1"/>
  <c r="G7" i="34"/>
  <c r="G8" i="34" s="1"/>
  <c r="H7" i="36"/>
  <c r="E8" i="34"/>
  <c r="G7" i="29"/>
  <c r="G8" i="29" s="1"/>
  <c r="G7" i="30"/>
  <c r="G8" i="30" s="1"/>
  <c r="E77" i="34" l="1"/>
  <c r="E86" i="34"/>
  <c r="G77" i="34"/>
  <c r="G86" i="34"/>
  <c r="G72" i="33"/>
  <c r="G81" i="33"/>
  <c r="E72" i="33"/>
  <c r="E81" i="33"/>
  <c r="H8" i="32"/>
  <c r="E77" i="32"/>
  <c r="H77" i="32" s="1"/>
  <c r="E86" i="32"/>
  <c r="H86" i="32" s="1"/>
  <c r="H8" i="31"/>
  <c r="E74" i="31"/>
  <c r="H74" i="31" s="1"/>
  <c r="E83" i="31"/>
  <c r="H83" i="31" s="1"/>
  <c r="G74" i="30"/>
  <c r="H74" i="30" s="1"/>
  <c r="G83" i="30"/>
  <c r="H83" i="30" s="1"/>
  <c r="H8" i="29"/>
  <c r="G74" i="29"/>
  <c r="H74" i="29" s="1"/>
  <c r="G83" i="29"/>
  <c r="H83" i="29" s="1"/>
  <c r="H8" i="28"/>
  <c r="G80" i="28"/>
  <c r="H80" i="28" s="1"/>
  <c r="G89" i="28"/>
  <c r="H89" i="28" s="1"/>
  <c r="E72" i="45"/>
  <c r="H72" i="45" s="1"/>
  <c r="E81" i="45"/>
  <c r="H81" i="45" s="1"/>
  <c r="G77" i="27"/>
  <c r="G86" i="27"/>
  <c r="E77" i="27"/>
  <c r="E86" i="27"/>
  <c r="H8" i="44"/>
  <c r="G77" i="44"/>
  <c r="H77" i="44" s="1"/>
  <c r="G86" i="44"/>
  <c r="H86" i="44" s="1"/>
  <c r="G74" i="42"/>
  <c r="H74" i="42" s="1"/>
  <c r="G83" i="42"/>
  <c r="H83" i="42" s="1"/>
  <c r="G72" i="41"/>
  <c r="G81" i="41"/>
  <c r="E72" i="41"/>
  <c r="E81" i="41"/>
  <c r="H8" i="40"/>
  <c r="G77" i="40"/>
  <c r="H77" i="40" s="1"/>
  <c r="G86" i="40"/>
  <c r="H86" i="40" s="1"/>
  <c r="E74" i="39"/>
  <c r="E83" i="39"/>
  <c r="G74" i="39"/>
  <c r="G83" i="39"/>
  <c r="H8" i="37"/>
  <c r="G75" i="37"/>
  <c r="H75" i="37" s="1"/>
  <c r="G84" i="37"/>
  <c r="H84" i="37" s="1"/>
  <c r="E80" i="36"/>
  <c r="H80" i="36" s="1"/>
  <c r="E89" i="36"/>
  <c r="H89" i="36" s="1"/>
  <c r="E77" i="35"/>
  <c r="H77" i="35" s="1"/>
  <c r="E86" i="35"/>
  <c r="H86" i="35" s="1"/>
  <c r="E77" i="26"/>
  <c r="E86" i="26"/>
  <c r="G77" i="26"/>
  <c r="G86" i="26"/>
  <c r="G8" i="38"/>
  <c r="H7" i="42"/>
  <c r="H7" i="28"/>
  <c r="H8" i="27"/>
  <c r="H7" i="44"/>
  <c r="H7" i="40"/>
  <c r="H7" i="37"/>
  <c r="H8" i="36"/>
  <c r="H8" i="42"/>
  <c r="H8" i="35"/>
  <c r="H8" i="26"/>
  <c r="H7" i="34"/>
  <c r="H7" i="33"/>
  <c r="H8" i="41"/>
  <c r="H7" i="41"/>
  <c r="H8" i="39"/>
  <c r="H7" i="39"/>
  <c r="H7" i="26"/>
  <c r="H8" i="30"/>
  <c r="H8" i="45"/>
  <c r="H8" i="33"/>
  <c r="H7" i="29"/>
  <c r="G8" i="43"/>
  <c r="H7" i="43"/>
  <c r="H7" i="30"/>
  <c r="H8" i="34"/>
  <c r="H77" i="27" l="1"/>
  <c r="H81" i="41"/>
  <c r="H72" i="41"/>
  <c r="H72" i="33"/>
  <c r="H86" i="27"/>
  <c r="H86" i="26"/>
  <c r="H77" i="26"/>
  <c r="H81" i="33"/>
  <c r="H86" i="34"/>
  <c r="H77" i="34"/>
  <c r="G74" i="43"/>
  <c r="H74" i="43" s="1"/>
  <c r="G83" i="43"/>
  <c r="H83" i="43" s="1"/>
  <c r="H83" i="39"/>
  <c r="H74" i="39"/>
  <c r="G74" i="38"/>
  <c r="H74" i="38" s="1"/>
  <c r="G83" i="38"/>
  <c r="H83" i="38" s="1"/>
  <c r="H8" i="38"/>
  <c r="H8" i="43"/>
  <c r="E8" i="17" l="1"/>
  <c r="E7" i="17"/>
  <c r="E8" i="18"/>
  <c r="E7" i="18"/>
  <c r="E8" i="19"/>
  <c r="E7" i="19"/>
  <c r="E8" i="20"/>
  <c r="E7" i="20"/>
  <c r="E8" i="21"/>
  <c r="G8" i="21" s="1"/>
  <c r="E7" i="21"/>
  <c r="E8" i="22"/>
  <c r="E7" i="22"/>
  <c r="E8" i="23"/>
  <c r="E7" i="23"/>
  <c r="E8" i="24"/>
  <c r="E7" i="24"/>
  <c r="E8" i="25"/>
  <c r="E7" i="25"/>
  <c r="E8" i="73"/>
  <c r="E7" i="73"/>
  <c r="E8" i="74"/>
  <c r="G8" i="74" s="1"/>
  <c r="E7" i="74"/>
  <c r="E8" i="75"/>
  <c r="E7" i="75"/>
  <c r="E8" i="76"/>
  <c r="E7" i="76"/>
  <c r="G7" i="76" s="1"/>
  <c r="E8" i="77"/>
  <c r="E7" i="77"/>
  <c r="E8" i="78"/>
  <c r="E7" i="78"/>
  <c r="G7" i="78" s="1"/>
  <c r="E8" i="79"/>
  <c r="G8" i="79" s="1"/>
  <c r="E7" i="79"/>
  <c r="G7" i="79" s="1"/>
  <c r="E8" i="80"/>
  <c r="G8" i="80" s="1"/>
  <c r="H8" i="80" s="1"/>
  <c r="E7" i="80"/>
  <c r="E8" i="81"/>
  <c r="E7" i="81"/>
  <c r="E8" i="82"/>
  <c r="E7" i="82"/>
  <c r="G7" i="82" s="1"/>
  <c r="E8" i="16"/>
  <c r="E7" i="16"/>
  <c r="E9" i="77" l="1"/>
  <c r="E9" i="18"/>
  <c r="E9" i="74"/>
  <c r="E9" i="81"/>
  <c r="E9" i="80"/>
  <c r="E9" i="21"/>
  <c r="E9" i="82"/>
  <c r="G7" i="81"/>
  <c r="G8" i="81"/>
  <c r="H8" i="81" s="1"/>
  <c r="E9" i="79"/>
  <c r="G9" i="79"/>
  <c r="G7" i="75"/>
  <c r="H7" i="75" s="1"/>
  <c r="G7" i="74"/>
  <c r="H7" i="74" s="1"/>
  <c r="E9" i="73"/>
  <c r="G7" i="73"/>
  <c r="H7" i="73" s="1"/>
  <c r="E9" i="16"/>
  <c r="G7" i="16"/>
  <c r="H7" i="16" s="1"/>
  <c r="G8" i="16"/>
  <c r="H8" i="16" s="1"/>
  <c r="E9" i="75"/>
  <c r="G8" i="75"/>
  <c r="H8" i="75" s="1"/>
  <c r="G8" i="76"/>
  <c r="H8" i="76" s="1"/>
  <c r="H7" i="82"/>
  <c r="G8" i="82"/>
  <c r="G9" i="82" s="1"/>
  <c r="G8" i="78"/>
  <c r="G9" i="78" s="1"/>
  <c r="E9" i="78"/>
  <c r="H8" i="79"/>
  <c r="G7" i="80"/>
  <c r="G9" i="80" s="1"/>
  <c r="G7" i="77"/>
  <c r="H7" i="77" s="1"/>
  <c r="E9" i="76"/>
  <c r="H7" i="78"/>
  <c r="G8" i="77"/>
  <c r="H8" i="77" s="1"/>
  <c r="H7" i="76"/>
  <c r="H8" i="74"/>
  <c r="E9" i="24"/>
  <c r="G7" i="24"/>
  <c r="H7" i="79"/>
  <c r="E9" i="25"/>
  <c r="G7" i="25"/>
  <c r="G8" i="24"/>
  <c r="H8" i="24" s="1"/>
  <c r="G8" i="25"/>
  <c r="H8" i="25" s="1"/>
  <c r="G8" i="23"/>
  <c r="H8" i="23" s="1"/>
  <c r="G8" i="73"/>
  <c r="H8" i="73" s="1"/>
  <c r="E9" i="23"/>
  <c r="G7" i="20"/>
  <c r="H7" i="20" s="1"/>
  <c r="E9" i="20"/>
  <c r="G7" i="21"/>
  <c r="G9" i="21" s="1"/>
  <c r="H8" i="21"/>
  <c r="E9" i="19"/>
  <c r="G7" i="22"/>
  <c r="H7" i="22" s="1"/>
  <c r="G8" i="19"/>
  <c r="H8" i="19" s="1"/>
  <c r="G8" i="22"/>
  <c r="H8" i="22" s="1"/>
  <c r="E9" i="22"/>
  <c r="G7" i="23"/>
  <c r="E9" i="17"/>
  <c r="G7" i="19"/>
  <c r="H7" i="19" s="1"/>
  <c r="G8" i="18"/>
  <c r="H8" i="18" s="1"/>
  <c r="G8" i="20"/>
  <c r="H8" i="20" s="1"/>
  <c r="G7" i="17"/>
  <c r="H7" i="17" s="1"/>
  <c r="G7" i="18"/>
  <c r="H7" i="18" s="1"/>
  <c r="G8" i="17"/>
  <c r="H8" i="17" s="1"/>
  <c r="E67" i="24" l="1"/>
  <c r="E75" i="24"/>
  <c r="E67" i="23"/>
  <c r="E75" i="23"/>
  <c r="E67" i="22"/>
  <c r="E75" i="22"/>
  <c r="G67" i="21"/>
  <c r="G75" i="21"/>
  <c r="E67" i="21"/>
  <c r="E75" i="21"/>
  <c r="E76" i="20"/>
  <c r="E84" i="20"/>
  <c r="E76" i="19"/>
  <c r="E84" i="19"/>
  <c r="E80" i="18"/>
  <c r="E89" i="18"/>
  <c r="G71" i="82"/>
  <c r="G80" i="82"/>
  <c r="E71" i="82"/>
  <c r="E80" i="82"/>
  <c r="E83" i="17"/>
  <c r="E92" i="17"/>
  <c r="E67" i="81"/>
  <c r="E75" i="81"/>
  <c r="E67" i="80"/>
  <c r="E75" i="80"/>
  <c r="G67" i="80"/>
  <c r="G75" i="80"/>
  <c r="G67" i="79"/>
  <c r="G75" i="79"/>
  <c r="E67" i="79"/>
  <c r="E75" i="79"/>
  <c r="E67" i="78"/>
  <c r="E75" i="78"/>
  <c r="G67" i="78"/>
  <c r="G75" i="78"/>
  <c r="E76" i="77"/>
  <c r="E84" i="77"/>
  <c r="E76" i="76"/>
  <c r="E84" i="76"/>
  <c r="E80" i="75"/>
  <c r="E89" i="75"/>
  <c r="E83" i="74"/>
  <c r="E92" i="74"/>
  <c r="E71" i="25"/>
  <c r="E80" i="25"/>
  <c r="E76" i="16"/>
  <c r="E84" i="16"/>
  <c r="E76" i="73"/>
  <c r="E84" i="73"/>
  <c r="G9" i="74"/>
  <c r="G9" i="24"/>
  <c r="H9" i="80"/>
  <c r="H9" i="79"/>
  <c r="H7" i="24"/>
  <c r="G9" i="19"/>
  <c r="G9" i="76"/>
  <c r="G9" i="23"/>
  <c r="G9" i="22"/>
  <c r="G9" i="20"/>
  <c r="H9" i="82"/>
  <c r="H7" i="81"/>
  <c r="G9" i="81"/>
  <c r="H8" i="78"/>
  <c r="G9" i="75"/>
  <c r="G9" i="16"/>
  <c r="G9" i="77"/>
  <c r="H7" i="23"/>
  <c r="H7" i="21"/>
  <c r="H8" i="82"/>
  <c r="G9" i="73"/>
  <c r="H9" i="21"/>
  <c r="G9" i="18"/>
  <c r="G9" i="17"/>
  <c r="G9" i="25"/>
  <c r="H7" i="25"/>
  <c r="H7" i="80"/>
  <c r="H9" i="78"/>
  <c r="H75" i="79" l="1"/>
  <c r="H80" i="82"/>
  <c r="H71" i="82"/>
  <c r="H75" i="21"/>
  <c r="H9" i="24"/>
  <c r="G67" i="24"/>
  <c r="H67" i="24" s="1"/>
  <c r="G75" i="24"/>
  <c r="H75" i="24" s="1"/>
  <c r="G67" i="23"/>
  <c r="H67" i="23" s="1"/>
  <c r="G75" i="23"/>
  <c r="H75" i="23" s="1"/>
  <c r="G67" i="22"/>
  <c r="H67" i="22" s="1"/>
  <c r="G75" i="22"/>
  <c r="H75" i="22" s="1"/>
  <c r="H67" i="21"/>
  <c r="G76" i="20"/>
  <c r="H76" i="20" s="1"/>
  <c r="G84" i="20"/>
  <c r="H84" i="20" s="1"/>
  <c r="H9" i="19"/>
  <c r="G76" i="19"/>
  <c r="H76" i="19" s="1"/>
  <c r="G84" i="19"/>
  <c r="H84" i="19" s="1"/>
  <c r="G80" i="18"/>
  <c r="H80" i="18" s="1"/>
  <c r="G89" i="18"/>
  <c r="H89" i="18" s="1"/>
  <c r="H9" i="17"/>
  <c r="G83" i="17"/>
  <c r="H83" i="17" s="1"/>
  <c r="G92" i="17"/>
  <c r="H92" i="17" s="1"/>
  <c r="H9" i="81"/>
  <c r="G67" i="81"/>
  <c r="H67" i="81" s="1"/>
  <c r="G75" i="81"/>
  <c r="H75" i="81" s="1"/>
  <c r="H75" i="80"/>
  <c r="H67" i="80"/>
  <c r="H67" i="79"/>
  <c r="H67" i="78"/>
  <c r="H75" i="78"/>
  <c r="G76" i="77"/>
  <c r="H76" i="77" s="1"/>
  <c r="G84" i="77"/>
  <c r="H84" i="77" s="1"/>
  <c r="G76" i="76"/>
  <c r="H76" i="76" s="1"/>
  <c r="G84" i="76"/>
  <c r="H84" i="76" s="1"/>
  <c r="H9" i="75"/>
  <c r="G80" i="75"/>
  <c r="H80" i="75" s="1"/>
  <c r="G89" i="75"/>
  <c r="H89" i="75" s="1"/>
  <c r="H9" i="74"/>
  <c r="G83" i="74"/>
  <c r="H83" i="74" s="1"/>
  <c r="G92" i="74"/>
  <c r="H92" i="74" s="1"/>
  <c r="H9" i="25"/>
  <c r="G71" i="25"/>
  <c r="H71" i="25" s="1"/>
  <c r="G80" i="25"/>
  <c r="H80" i="25" s="1"/>
  <c r="H9" i="16"/>
  <c r="G76" i="16"/>
  <c r="H76" i="16" s="1"/>
  <c r="G84" i="16"/>
  <c r="H84" i="16" s="1"/>
  <c r="G84" i="73"/>
  <c r="H84" i="73" s="1"/>
  <c r="G76" i="73"/>
  <c r="H76" i="73" s="1"/>
  <c r="H9" i="76"/>
  <c r="H9" i="23"/>
  <c r="H9" i="22"/>
  <c r="H9" i="20"/>
  <c r="H9" i="77"/>
  <c r="H9" i="18"/>
  <c r="H9" i="73"/>
  <c r="E7" i="83" l="1"/>
  <c r="E8" i="83" s="1"/>
  <c r="G7" i="11"/>
  <c r="G8" i="11" s="1"/>
  <c r="G7" i="12"/>
  <c r="G8" i="12" s="1"/>
  <c r="G7" i="70"/>
  <c r="G8" i="70" s="1"/>
  <c r="G7" i="72"/>
  <c r="E52" i="83" l="1"/>
  <c r="E60" i="83"/>
  <c r="G65" i="70"/>
  <c r="H65" i="70" s="1"/>
  <c r="G75" i="70"/>
  <c r="H75" i="70" s="1"/>
  <c r="G66" i="12"/>
  <c r="H66" i="12" s="1"/>
  <c r="G75" i="12"/>
  <c r="H75" i="12" s="1"/>
  <c r="G58" i="11"/>
  <c r="H58" i="11" s="1"/>
  <c r="G66" i="11"/>
  <c r="H66" i="11" s="1"/>
  <c r="G7" i="83"/>
  <c r="G8" i="83" s="1"/>
  <c r="H7" i="70"/>
  <c r="H8" i="70"/>
  <c r="G7" i="13"/>
  <c r="G8" i="13" s="1"/>
  <c r="G7" i="10"/>
  <c r="H7" i="10" s="1"/>
  <c r="G8" i="72"/>
  <c r="H7" i="72"/>
  <c r="G7" i="71"/>
  <c r="G8" i="71" s="1"/>
  <c r="G7" i="69"/>
  <c r="G8" i="69" s="1"/>
  <c r="H7" i="11"/>
  <c r="G7" i="15"/>
  <c r="G8" i="15" s="1"/>
  <c r="H7" i="12"/>
  <c r="G7" i="14"/>
  <c r="G8" i="14" s="1"/>
  <c r="H8" i="83" l="1"/>
  <c r="G52" i="83"/>
  <c r="H52" i="83" s="1"/>
  <c r="G60" i="83"/>
  <c r="H60" i="83" s="1"/>
  <c r="H8" i="71"/>
  <c r="G54" i="71"/>
  <c r="H54" i="71" s="1"/>
  <c r="G62" i="71"/>
  <c r="H62" i="71" s="1"/>
  <c r="G60" i="69"/>
  <c r="H60" i="69" s="1"/>
  <c r="G69" i="69"/>
  <c r="H69" i="69" s="1"/>
  <c r="G69" i="15"/>
  <c r="H69" i="15" s="1"/>
  <c r="G79" i="15"/>
  <c r="H79" i="15" s="1"/>
  <c r="G61" i="14"/>
  <c r="H61" i="14" s="1"/>
  <c r="G70" i="14"/>
  <c r="H70" i="14" s="1"/>
  <c r="G72" i="13"/>
  <c r="H72" i="13" s="1"/>
  <c r="G82" i="13"/>
  <c r="H82" i="13" s="1"/>
  <c r="G60" i="72"/>
  <c r="H60" i="72" s="1"/>
  <c r="G69" i="72"/>
  <c r="H69" i="72" s="1"/>
  <c r="E99" i="10"/>
  <c r="E102" i="10"/>
  <c r="H7" i="83"/>
  <c r="H8" i="13"/>
  <c r="H8" i="12"/>
  <c r="H8" i="11"/>
  <c r="H8" i="72"/>
  <c r="H7" i="71"/>
  <c r="H7" i="15"/>
  <c r="H7" i="13"/>
  <c r="G8" i="10"/>
  <c r="H7" i="14"/>
  <c r="H8" i="14"/>
  <c r="H7" i="69"/>
  <c r="H8" i="69"/>
  <c r="H8" i="15"/>
  <c r="H8" i="10" l="1"/>
  <c r="G69" i="10"/>
  <c r="H69" i="10" s="1"/>
  <c r="G78" i="10"/>
  <c r="H78" i="10" s="1"/>
  <c r="AS2" i="9" l="1"/>
  <c r="E100" i="83"/>
  <c r="AF24" i="9"/>
  <c r="E99" i="83" l="1"/>
  <c r="E101" i="83" l="1"/>
  <c r="E102" i="83" l="1"/>
  <c r="E100" i="82" l="1"/>
  <c r="E100" i="76"/>
  <c r="E100" i="77"/>
  <c r="E100" i="79"/>
  <c r="E100" i="71"/>
  <c r="C14" i="9"/>
  <c r="E99" i="77" l="1"/>
  <c r="E99" i="78"/>
  <c r="E100" i="80"/>
  <c r="E100" i="75"/>
  <c r="E100" i="81"/>
  <c r="E99" i="82"/>
  <c r="E99" i="79"/>
  <c r="E100" i="70"/>
  <c r="E99" i="76" l="1"/>
  <c r="E101" i="73"/>
  <c r="E99" i="73"/>
  <c r="E101" i="75"/>
  <c r="E100" i="74"/>
  <c r="E100" i="73"/>
  <c r="E99" i="75"/>
  <c r="E101" i="82"/>
  <c r="E100" i="78"/>
  <c r="E99" i="70"/>
  <c r="E99" i="80"/>
  <c r="E101" i="79"/>
  <c r="E99" i="71"/>
  <c r="E99" i="72"/>
  <c r="E100" i="69"/>
  <c r="E100" i="72"/>
  <c r="E99" i="69"/>
  <c r="E99" i="81" l="1"/>
  <c r="E101" i="70"/>
  <c r="E102" i="70"/>
  <c r="E101" i="77"/>
  <c r="E102" i="73"/>
  <c r="E101" i="78"/>
  <c r="E102" i="77"/>
  <c r="E99" i="74"/>
  <c r="E101" i="81"/>
  <c r="E101" i="80"/>
  <c r="E101" i="71"/>
  <c r="E101" i="69"/>
  <c r="E101" i="72"/>
  <c r="E101" i="76" l="1"/>
  <c r="E102" i="75"/>
  <c r="E102" i="69"/>
  <c r="E102" i="78"/>
  <c r="E102" i="79"/>
  <c r="E102" i="76"/>
  <c r="E102" i="82"/>
  <c r="E102" i="71"/>
  <c r="E101" i="74"/>
  <c r="E102" i="74"/>
  <c r="E102" i="80"/>
  <c r="E102" i="81"/>
  <c r="E102" i="72"/>
  <c r="E102" i="47" l="1"/>
  <c r="E101" i="26"/>
  <c r="H15" i="9" l="1"/>
  <c r="H16" i="9" s="1"/>
  <c r="H17" i="9" s="1"/>
  <c r="M10" i="9"/>
  <c r="N10" i="9" s="1"/>
  <c r="O10" i="9" s="1"/>
  <c r="T26" i="9" l="1"/>
  <c r="K10" i="9"/>
  <c r="J10" i="9" s="1"/>
  <c r="I10" i="9" s="1"/>
  <c r="H12" i="9"/>
  <c r="H11" i="9" s="1"/>
  <c r="T28" i="9"/>
  <c r="C27" i="9"/>
  <c r="C23" i="9"/>
  <c r="B27" i="9"/>
  <c r="B23" i="9"/>
  <c r="B14" i="9"/>
  <c r="C10" i="9"/>
  <c r="B10" i="9"/>
  <c r="E100" i="12"/>
  <c r="E100" i="13"/>
  <c r="E100" i="14"/>
  <c r="E100" i="15"/>
  <c r="E100" i="26"/>
  <c r="E100" i="27"/>
  <c r="E100" i="28"/>
  <c r="E100" i="29"/>
  <c r="E100" i="30"/>
  <c r="E100" i="31"/>
  <c r="E100" i="32"/>
  <c r="E100" i="33"/>
  <c r="E100" i="34"/>
  <c r="E100" i="35"/>
  <c r="E100" i="36"/>
  <c r="E100" i="37"/>
  <c r="E100" i="38"/>
  <c r="E100" i="39"/>
  <c r="E100" i="40"/>
  <c r="E100" i="41"/>
  <c r="E100" i="42"/>
  <c r="E100" i="43"/>
  <c r="E100" i="44"/>
  <c r="E100" i="45"/>
  <c r="E101" i="46"/>
  <c r="E100" i="46"/>
  <c r="E99" i="46"/>
  <c r="E101" i="47"/>
  <c r="E100" i="47"/>
  <c r="E99" i="47"/>
  <c r="E101" i="48"/>
  <c r="E100" i="48"/>
  <c r="E99" i="48"/>
  <c r="E101" i="49"/>
  <c r="E100" i="49"/>
  <c r="E99" i="49"/>
  <c r="E101" i="50"/>
  <c r="E100" i="50"/>
  <c r="E99" i="50"/>
  <c r="E101" i="51"/>
  <c r="E100" i="51"/>
  <c r="E99" i="51"/>
  <c r="E101" i="52"/>
  <c r="E100" i="52"/>
  <c r="E99" i="52"/>
  <c r="E101" i="53"/>
  <c r="E100" i="53"/>
  <c r="E99" i="53"/>
  <c r="E101" i="54"/>
  <c r="E100" i="54"/>
  <c r="E99" i="54"/>
  <c r="E101" i="55"/>
  <c r="E100" i="55"/>
  <c r="E99" i="55"/>
  <c r="E101" i="56"/>
  <c r="E100" i="56"/>
  <c r="E99" i="56"/>
  <c r="E101" i="57"/>
  <c r="E100" i="57"/>
  <c r="E99" i="57"/>
  <c r="E101" i="58"/>
  <c r="E100" i="58"/>
  <c r="E99" i="58"/>
  <c r="E101" i="59"/>
  <c r="E100" i="59"/>
  <c r="E99" i="59"/>
  <c r="E100" i="11"/>
  <c r="AF10" i="9"/>
  <c r="AE14" i="9" s="1"/>
  <c r="AF23" i="9"/>
  <c r="AE27" i="9" s="1"/>
  <c r="E100" i="10"/>
  <c r="T25" i="9" l="1"/>
  <c r="T29" i="9"/>
  <c r="T24" i="9" l="1"/>
  <c r="T16" i="9"/>
  <c r="T30" i="9"/>
  <c r="T17" i="9" l="1"/>
  <c r="E100" i="19" l="1"/>
  <c r="E100" i="24"/>
  <c r="E99" i="35"/>
  <c r="E99" i="11"/>
  <c r="E99" i="32"/>
  <c r="E99" i="31"/>
  <c r="E99" i="13"/>
  <c r="E99" i="12"/>
  <c r="E99" i="34"/>
  <c r="E99" i="30"/>
  <c r="E99" i="27"/>
  <c r="E99" i="29"/>
  <c r="E99" i="28"/>
  <c r="E99" i="33"/>
  <c r="E99" i="44"/>
  <c r="E99" i="39"/>
  <c r="E99" i="42"/>
  <c r="E99" i="40"/>
  <c r="E99" i="41"/>
  <c r="E99" i="43"/>
  <c r="E99" i="37"/>
  <c r="E99" i="45"/>
  <c r="E100" i="16"/>
  <c r="E100" i="17"/>
  <c r="E99" i="20"/>
  <c r="E100" i="22"/>
  <c r="E99" i="22"/>
  <c r="E100" i="21"/>
  <c r="E99" i="16"/>
  <c r="E100" i="23"/>
  <c r="E99" i="19"/>
  <c r="E99" i="24"/>
  <c r="E99" i="23"/>
  <c r="E99" i="21"/>
  <c r="E100" i="25"/>
  <c r="E99" i="14"/>
  <c r="E99" i="25" l="1"/>
  <c r="E99" i="18"/>
  <c r="E100" i="18"/>
  <c r="E100" i="20"/>
  <c r="E99" i="17"/>
  <c r="E101" i="12"/>
  <c r="E101" i="13"/>
  <c r="E102" i="11"/>
  <c r="E101" i="31"/>
  <c r="E102" i="48"/>
  <c r="E99" i="38"/>
  <c r="E99" i="36"/>
  <c r="E99" i="26"/>
  <c r="E99" i="15"/>
  <c r="E102" i="46"/>
  <c r="E102" i="55"/>
  <c r="E102" i="51"/>
  <c r="E102" i="56"/>
  <c r="E101" i="27"/>
  <c r="E101" i="35"/>
  <c r="E101" i="42"/>
  <c r="E101" i="32"/>
  <c r="E101" i="39"/>
  <c r="E101" i="28"/>
  <c r="E101" i="34"/>
  <c r="E101" i="36"/>
  <c r="E101" i="29"/>
  <c r="E101" i="30"/>
  <c r="E101" i="45"/>
  <c r="E101" i="40"/>
  <c r="E101" i="43"/>
  <c r="E101" i="37"/>
  <c r="E101" i="38"/>
  <c r="E101" i="44"/>
  <c r="E101" i="17"/>
  <c r="E101" i="20"/>
  <c r="E101" i="18"/>
  <c r="E101" i="19"/>
  <c r="E101" i="25"/>
  <c r="E101" i="21"/>
  <c r="E101" i="22"/>
  <c r="E101" i="15"/>
  <c r="E101" i="10"/>
  <c r="E101" i="14"/>
  <c r="AF12" i="9"/>
  <c r="AF11" i="9"/>
  <c r="AF25" i="9"/>
  <c r="E102" i="20" l="1"/>
  <c r="E101" i="23"/>
  <c r="E101" i="24"/>
  <c r="E101" i="16"/>
  <c r="E102" i="16"/>
  <c r="E102" i="22"/>
  <c r="E102" i="13"/>
  <c r="E102" i="12"/>
  <c r="E102" i="31"/>
  <c r="E101" i="11"/>
  <c r="E102" i="43"/>
  <c r="E102" i="42"/>
  <c r="E101" i="41"/>
  <c r="E102" i="40"/>
  <c r="E101" i="33"/>
  <c r="E102" i="57"/>
  <c r="E102" i="34"/>
  <c r="E102" i="35"/>
  <c r="E102" i="44"/>
  <c r="E102" i="39"/>
  <c r="E102" i="38"/>
  <c r="AF13" i="9"/>
  <c r="AF26" i="9"/>
  <c r="U24" i="9" l="1"/>
  <c r="AF27" i="9"/>
  <c r="U25" i="9"/>
  <c r="Y28" i="9"/>
  <c r="U27" i="9"/>
  <c r="U29" i="9"/>
  <c r="W27" i="9"/>
  <c r="AA28" i="9"/>
  <c r="Y25" i="9"/>
  <c r="Z25" i="9"/>
  <c r="X27" i="9"/>
  <c r="V29" i="9"/>
  <c r="AA30" i="9"/>
  <c r="Y27" i="9"/>
  <c r="W29" i="9"/>
  <c r="U26" i="9"/>
  <c r="Z27" i="9"/>
  <c r="V26" i="9"/>
  <c r="AA27" i="9"/>
  <c r="X25" i="9"/>
  <c r="AA25" i="9"/>
  <c r="X29" i="9"/>
  <c r="Y29" i="9"/>
  <c r="V27" i="9"/>
  <c r="Z30" i="9"/>
  <c r="W26" i="9"/>
  <c r="U28" i="9"/>
  <c r="Z29" i="9"/>
  <c r="W28" i="9"/>
  <c r="U30" i="9"/>
  <c r="X28" i="9"/>
  <c r="V25" i="9"/>
  <c r="W30" i="9"/>
  <c r="Z28" i="9"/>
  <c r="Y30" i="9"/>
  <c r="X26" i="9"/>
  <c r="V28" i="9"/>
  <c r="AA29" i="9"/>
  <c r="Y26" i="9"/>
  <c r="Z26" i="9"/>
  <c r="V30" i="9"/>
  <c r="AA26" i="9"/>
  <c r="W25" i="9"/>
  <c r="X30" i="9"/>
  <c r="AA24" i="9"/>
  <c r="Z24" i="9"/>
  <c r="V24" i="9"/>
  <c r="Y24" i="9"/>
  <c r="W24" i="9"/>
  <c r="X24" i="9"/>
  <c r="V17" i="9"/>
  <c r="Z12" i="9"/>
  <c r="X14" i="9"/>
  <c r="V16" i="9"/>
  <c r="AA17" i="9"/>
  <c r="AA12" i="9"/>
  <c r="Y14" i="9"/>
  <c r="W16" i="9"/>
  <c r="U13" i="9"/>
  <c r="Z14" i="9"/>
  <c r="X16" i="9"/>
  <c r="V13" i="9"/>
  <c r="Y16" i="9"/>
  <c r="V14" i="9"/>
  <c r="Y12" i="9"/>
  <c r="Z17" i="9"/>
  <c r="AA14" i="9"/>
  <c r="W13" i="9"/>
  <c r="U15" i="9"/>
  <c r="Z16" i="9"/>
  <c r="W15" i="9"/>
  <c r="U12" i="9"/>
  <c r="X15" i="9"/>
  <c r="V12" i="9"/>
  <c r="W17" i="9"/>
  <c r="U14" i="9"/>
  <c r="X17" i="9"/>
  <c r="AA15" i="9"/>
  <c r="W14" i="9"/>
  <c r="X13" i="9"/>
  <c r="V15" i="9"/>
  <c r="AA16" i="9"/>
  <c r="Y13" i="9"/>
  <c r="U17" i="9"/>
  <c r="Z13" i="9"/>
  <c r="AA13" i="9"/>
  <c r="Y15" i="9"/>
  <c r="W12" i="9"/>
  <c r="Z15" i="9"/>
  <c r="X12" i="9"/>
  <c r="Y17" i="9"/>
  <c r="U16" i="9"/>
  <c r="AA11" i="9"/>
  <c r="Z11" i="9"/>
  <c r="V11" i="9"/>
  <c r="Y11" i="9"/>
  <c r="W11" i="9"/>
  <c r="X11" i="9"/>
  <c r="U11" i="9"/>
  <c r="AF14" i="9"/>
  <c r="E102" i="24"/>
  <c r="E102" i="18"/>
  <c r="E102" i="25"/>
  <c r="E102" i="21"/>
  <c r="E102" i="17"/>
  <c r="E102" i="19"/>
  <c r="E102" i="23"/>
  <c r="E102" i="50"/>
  <c r="E102" i="54"/>
  <c r="E102" i="59"/>
  <c r="E102" i="53"/>
  <c r="E102" i="58"/>
  <c r="E102" i="49"/>
  <c r="E102" i="52"/>
  <c r="E102" i="37"/>
  <c r="E102" i="27"/>
  <c r="E102" i="28"/>
  <c r="E102" i="26"/>
  <c r="E102" i="36"/>
  <c r="E102" i="29"/>
  <c r="E102" i="41"/>
  <c r="E102" i="33"/>
  <c r="E102" i="45"/>
  <c r="E102" i="30"/>
  <c r="E102" i="32"/>
  <c r="E102" i="15"/>
  <c r="E102" i="14"/>
  <c r="L11" i="9" l="1"/>
  <c r="L24" i="9"/>
  <c r="L30" i="9"/>
  <c r="L29" i="9"/>
  <c r="L15" i="9"/>
  <c r="L28" i="9"/>
  <c r="L13" i="9"/>
  <c r="L27" i="9"/>
  <c r="L17" i="9"/>
  <c r="L26" i="9"/>
  <c r="L16" i="9"/>
  <c r="L25" i="9"/>
  <c r="L14" i="9"/>
  <c r="L12" i="9"/>
  <c r="J11" i="9"/>
  <c r="J12" i="9"/>
  <c r="J13" i="9"/>
  <c r="J14" i="9"/>
  <c r="J15" i="9"/>
  <c r="J16" i="9"/>
  <c r="J17" i="9"/>
  <c r="M11" i="9"/>
  <c r="M13" i="9"/>
  <c r="M15" i="9"/>
  <c r="M16" i="9"/>
  <c r="M14" i="9"/>
  <c r="M12" i="9"/>
  <c r="M17" i="9"/>
  <c r="O26" i="9"/>
  <c r="O28" i="9"/>
  <c r="O30" i="9"/>
  <c r="O25" i="9"/>
  <c r="O29" i="9"/>
  <c r="O27" i="9"/>
  <c r="O24" i="9"/>
  <c r="K16" i="9"/>
  <c r="K14" i="9"/>
  <c r="K11" i="9"/>
  <c r="K12" i="9"/>
  <c r="K17" i="9"/>
  <c r="K15" i="9"/>
  <c r="K13" i="9"/>
  <c r="M28" i="9"/>
  <c r="M24" i="9"/>
  <c r="M30" i="9"/>
  <c r="M25" i="9"/>
  <c r="M27" i="9"/>
  <c r="M29" i="9"/>
  <c r="M26" i="9"/>
  <c r="O15" i="9"/>
  <c r="O14" i="9"/>
  <c r="O16" i="9"/>
  <c r="O12" i="9"/>
  <c r="O11" i="9"/>
  <c r="O13" i="9"/>
  <c r="O17" i="9"/>
  <c r="J29" i="9"/>
  <c r="J26" i="9"/>
  <c r="J28" i="9"/>
  <c r="J30" i="9"/>
  <c r="J25" i="9"/>
  <c r="J27" i="9"/>
  <c r="J24" i="9"/>
  <c r="N17" i="9"/>
  <c r="N13" i="9"/>
  <c r="N14" i="9"/>
  <c r="N15" i="9"/>
  <c r="N16" i="9"/>
  <c r="N12" i="9"/>
  <c r="N11" i="9"/>
  <c r="I15" i="9"/>
  <c r="I16" i="9"/>
  <c r="I17" i="9"/>
  <c r="I11" i="9"/>
  <c r="I12" i="9"/>
  <c r="I13" i="9"/>
  <c r="I14" i="9"/>
  <c r="I30" i="9"/>
  <c r="I28" i="9"/>
  <c r="I29" i="9"/>
  <c r="I24" i="9"/>
  <c r="I26" i="9"/>
  <c r="I27" i="9"/>
  <c r="I25" i="9"/>
  <c r="K27" i="9"/>
  <c r="K29" i="9"/>
  <c r="K24" i="9"/>
  <c r="K25" i="9"/>
  <c r="K30" i="9"/>
  <c r="K28" i="9"/>
  <c r="K26" i="9"/>
  <c r="N25" i="9"/>
  <c r="N27" i="9"/>
  <c r="N26" i="9"/>
  <c r="N29" i="9"/>
  <c r="N28" i="9"/>
  <c r="N30" i="9"/>
  <c r="N24" i="9"/>
  <c r="A1" i="3"/>
  <c r="E22" i="3"/>
  <c r="E23" i="3"/>
  <c r="E7" i="3"/>
  <c r="E8" i="3"/>
  <c r="E9" i="3" s="1"/>
  <c r="E94" i="3" s="1"/>
  <c r="E13" i="3"/>
  <c r="G13" i="3" s="1"/>
  <c r="E14" i="3"/>
  <c r="G14" i="3" s="1"/>
  <c r="E16" i="3"/>
  <c r="E17" i="3"/>
  <c r="E18" i="3"/>
  <c r="G18" i="3" s="1"/>
  <c r="D20" i="3"/>
  <c r="E20" i="3" s="1"/>
  <c r="E25" i="3"/>
  <c r="G25" i="3" s="1"/>
  <c r="E27" i="3"/>
  <c r="G27" i="3" s="1"/>
  <c r="H27" i="3" s="1"/>
  <c r="E28" i="3"/>
  <c r="E29" i="3"/>
  <c r="E30" i="3"/>
  <c r="G30" i="3" s="1"/>
  <c r="E31" i="3"/>
  <c r="G31" i="3" s="1"/>
  <c r="H31" i="3" s="1"/>
  <c r="E32" i="3"/>
  <c r="E33" i="3"/>
  <c r="G33" i="3" s="1"/>
  <c r="H33" i="3" s="1"/>
  <c r="E34" i="3"/>
  <c r="G34" i="3" s="1"/>
  <c r="E36" i="3"/>
  <c r="G36" i="3" s="1"/>
  <c r="H36" i="3" s="1"/>
  <c r="E37" i="3"/>
  <c r="E38" i="3"/>
  <c r="E39" i="3"/>
  <c r="G39" i="3" s="1"/>
  <c r="E40" i="3"/>
  <c r="G40" i="3" s="1"/>
  <c r="H40" i="3" s="1"/>
  <c r="E42" i="3"/>
  <c r="E44" i="3"/>
  <c r="E46" i="3"/>
  <c r="G46" i="3" s="1"/>
  <c r="E48" i="3"/>
  <c r="G48" i="3" s="1"/>
  <c r="H48" i="3" s="1"/>
  <c r="E50" i="3"/>
  <c r="E52" i="3"/>
  <c r="G52" i="3" s="1"/>
  <c r="H52" i="3" s="1"/>
  <c r="E54" i="3"/>
  <c r="G54" i="3" s="1"/>
  <c r="E56" i="3"/>
  <c r="G56" i="3" s="1"/>
  <c r="H56" i="3" s="1"/>
  <c r="E58" i="3"/>
  <c r="E59" i="3"/>
  <c r="E61" i="3"/>
  <c r="G61" i="3" s="1"/>
  <c r="E62" i="3"/>
  <c r="G62" i="3" s="1"/>
  <c r="H62" i="3" s="1"/>
  <c r="E64" i="3"/>
  <c r="E65" i="3"/>
  <c r="E66" i="3"/>
  <c r="G66" i="3" s="1"/>
  <c r="E68" i="3"/>
  <c r="G68" i="3" s="1"/>
  <c r="H68" i="3" s="1"/>
  <c r="E69" i="3"/>
  <c r="E70" i="3"/>
  <c r="G70" i="3" s="1"/>
  <c r="H70" i="3" s="1"/>
  <c r="E72" i="3"/>
  <c r="G72" i="3" s="1"/>
  <c r="E73" i="3"/>
  <c r="G73" i="3" s="1"/>
  <c r="H73" i="3" s="1"/>
  <c r="E74" i="3"/>
  <c r="E75" i="3"/>
  <c r="E76" i="3"/>
  <c r="G76" i="3" s="1"/>
  <c r="E81" i="3"/>
  <c r="G81" i="3" s="1"/>
  <c r="E82" i="3"/>
  <c r="E83" i="3"/>
  <c r="G83" i="3" s="1"/>
  <c r="H83" i="3" s="1"/>
  <c r="E84" i="3"/>
  <c r="G7" i="3"/>
  <c r="G8" i="3"/>
  <c r="H8" i="3" s="1"/>
  <c r="G17" i="3"/>
  <c r="G22" i="3"/>
  <c r="G23" i="3"/>
  <c r="H23" i="3" s="1"/>
  <c r="G28" i="3"/>
  <c r="H28" i="3" s="1"/>
  <c r="G29" i="3"/>
  <c r="H29" i="3" s="1"/>
  <c r="G32" i="3"/>
  <c r="H32" i="3" s="1"/>
  <c r="G37" i="3"/>
  <c r="H37" i="3" s="1"/>
  <c r="G38" i="3"/>
  <c r="H38" i="3" s="1"/>
  <c r="G42" i="3"/>
  <c r="H42" i="3" s="1"/>
  <c r="G44" i="3"/>
  <c r="H44" i="3" s="1"/>
  <c r="G50" i="3"/>
  <c r="H50" i="3" s="1"/>
  <c r="G58" i="3"/>
  <c r="G59" i="3"/>
  <c r="H59" i="3" s="1"/>
  <c r="G64" i="3"/>
  <c r="H64" i="3" s="1"/>
  <c r="G65" i="3"/>
  <c r="H65" i="3" s="1"/>
  <c r="G69" i="3"/>
  <c r="G74" i="3"/>
  <c r="H74" i="3" s="1"/>
  <c r="G75" i="3"/>
  <c r="H75" i="3" s="1"/>
  <c r="G82" i="3"/>
  <c r="H82" i="3" s="1"/>
  <c r="H58" i="3"/>
  <c r="H22" i="3"/>
  <c r="H7" i="3"/>
  <c r="H14" i="3" l="1"/>
  <c r="G9" i="3"/>
  <c r="H69" i="3"/>
  <c r="E85" i="3"/>
  <c r="G20" i="3"/>
  <c r="H20" i="3" s="1"/>
  <c r="G16" i="3"/>
  <c r="H16" i="3" s="1"/>
  <c r="H17" i="3"/>
  <c r="H81" i="3"/>
  <c r="G77" i="3"/>
  <c r="G78" i="3" s="1"/>
  <c r="E77" i="3"/>
  <c r="E78" i="3" s="1"/>
  <c r="G84" i="3"/>
  <c r="G85" i="3" s="1"/>
  <c r="H9" i="3"/>
  <c r="H13" i="3"/>
  <c r="H18" i="3"/>
  <c r="H25" i="3"/>
  <c r="H30" i="3"/>
  <c r="H34" i="3"/>
  <c r="H39" i="3"/>
  <c r="H46" i="3"/>
  <c r="H54" i="3"/>
  <c r="H61" i="3"/>
  <c r="H66" i="3"/>
  <c r="H72" i="3"/>
  <c r="H76" i="3"/>
  <c r="H85" i="3" l="1"/>
  <c r="H78" i="3"/>
  <c r="E90" i="3"/>
  <c r="E86" i="3"/>
  <c r="H77" i="3"/>
  <c r="G86" i="3"/>
  <c r="G87" i="3" s="1"/>
  <c r="H84" i="3"/>
  <c r="E96" i="3" l="1"/>
  <c r="E91" i="3"/>
  <c r="H86" i="3"/>
  <c r="E87" i="3"/>
  <c r="H8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<sst xmlns="http://schemas.openxmlformats.org/spreadsheetml/2006/main" count="11753" uniqueCount="527">
  <si>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</si>
  <si>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</si>
  <si>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</si>
  <si>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</si>
  <si>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</si>
  <si>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</si>
  <si>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</si>
  <si>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</si>
  <si>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</si>
  <si>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</si>
  <si>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Soybeans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</si>
  <si>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</si>
  <si>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</si>
  <si>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</si>
  <si>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</si>
  <si>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</si>
  <si>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</si>
  <si>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 xml:space="preserve">  HARVEST AIDS</t>
  </si>
  <si>
    <t>oz</t>
  </si>
  <si>
    <t>gal</t>
  </si>
  <si>
    <t xml:space="preserve">  FERTILIZERS</t>
  </si>
  <si>
    <t>cwt</t>
  </si>
  <si>
    <t>Potash (60% K2O)</t>
  </si>
  <si>
    <t xml:space="preserve">  FUNGICIDES</t>
  </si>
  <si>
    <t xml:space="preserve">  HERBICIDES</t>
  </si>
  <si>
    <t>Glyphosate 3lbs a.e</t>
  </si>
  <si>
    <t>pt</t>
  </si>
  <si>
    <t xml:space="preserve">  INSECTICIDES</t>
  </si>
  <si>
    <t>Karate Z</t>
  </si>
  <si>
    <t>lb</t>
  </si>
  <si>
    <t xml:space="preserve">  IRRIGATION SUPPLIES</t>
  </si>
  <si>
    <t>Roll-Out Pipe</t>
  </si>
  <si>
    <t>ft</t>
  </si>
  <si>
    <t xml:space="preserve">  SEED/PLANTS</t>
  </si>
  <si>
    <t xml:space="preserve">  CUSTOM LIME</t>
  </si>
  <si>
    <t>Lime (Spread)</t>
  </si>
  <si>
    <t>ton</t>
  </si>
  <si>
    <t xml:space="preserve">  OPERATOR LABOR      </t>
  </si>
  <si>
    <t>Tractors</t>
  </si>
  <si>
    <t>hour</t>
  </si>
  <si>
    <t xml:space="preserve">  IRRIGATE LABOR      </t>
  </si>
  <si>
    <t>Special Labor</t>
  </si>
  <si>
    <t>Implements</t>
  </si>
  <si>
    <t xml:space="preserve">  HAND LABOR          </t>
  </si>
  <si>
    <t>UNALLOCATED LABOR</t>
  </si>
  <si>
    <t xml:space="preserve">  DIESEL FUEL</t>
  </si>
  <si>
    <t>Roll-Out Pipe Irr.</t>
  </si>
  <si>
    <t xml:space="preserve">  REPAIR &amp; MAINTENANCE</t>
  </si>
  <si>
    <t>acre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</si>
  <si>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</si>
  <si>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</si>
  <si>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</si>
  <si>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</si>
  <si>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</si>
  <si>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</si>
  <si>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</si>
  <si>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Corn</t>
  </si>
  <si>
    <t>App by Air ( 3 gal)</t>
  </si>
  <si>
    <t>UAN (32% N)</t>
  </si>
  <si>
    <t>Clarity</t>
  </si>
  <si>
    <t>thous</t>
  </si>
  <si>
    <t xml:space="preserve">  CUSTOM FERTILIZE</t>
  </si>
  <si>
    <t>Custom Apply Fert</t>
  </si>
  <si>
    <t>Cotton, 12R-38" solid, conservation tillage,</t>
  </si>
  <si>
    <t>Cotton Lint</t>
  </si>
  <si>
    <t>Cotton Seed</t>
  </si>
  <si>
    <t>Thidiazuron 4lb</t>
  </si>
  <si>
    <t>Ethephon 6E</t>
  </si>
  <si>
    <t>Tribufos 6lb</t>
  </si>
  <si>
    <t xml:space="preserve">  GINNING</t>
  </si>
  <si>
    <t>Gin &amp; Haul</t>
  </si>
  <si>
    <t>Cotton Seed Trt.</t>
  </si>
  <si>
    <t>Gramonone SL 2.0</t>
  </si>
  <si>
    <t>Cotoran 4L</t>
  </si>
  <si>
    <t>Dual Magnum</t>
  </si>
  <si>
    <t>Caparol 4L</t>
  </si>
  <si>
    <t>MSMA 6.6</t>
  </si>
  <si>
    <t>Diuron 4L</t>
  </si>
  <si>
    <t>Acephate 90%</t>
  </si>
  <si>
    <t>Centric 40WG</t>
  </si>
  <si>
    <t>Bidrin 8WM</t>
  </si>
  <si>
    <t>Incidental Pest Trt</t>
  </si>
  <si>
    <t>Cotton Seed B2RF</t>
  </si>
  <si>
    <t xml:space="preserve">  TECHNOLOGY FEE</t>
  </si>
  <si>
    <t>B2RF Cot Tech Fee</t>
  </si>
  <si>
    <t xml:space="preserve">  GROWTH REGULATORS</t>
  </si>
  <si>
    <t>Mepiquat Chloride</t>
  </si>
  <si>
    <t xml:space="preserve">  ERADICATION FEE</t>
  </si>
  <si>
    <t>Eradication</t>
  </si>
  <si>
    <t xml:space="preserve">  INSECT SCOUTING</t>
  </si>
  <si>
    <t>Insect Scouting</t>
  </si>
  <si>
    <t>Self-Propelled</t>
  </si>
  <si>
    <t>B2RF variety, furrow irrigated, 10.5 ac-in., Delta Area, Mississippi, 2014</t>
  </si>
  <si>
    <t>LAND CHARGE ($/ACRE)</t>
  </si>
  <si>
    <t>MANAGEMENT &amp; OVERHEAD CHARGE (% OF GROSS)</t>
  </si>
  <si>
    <t>TOTAL DIRECT EXPENSE BREAKEVEN - $/POUND</t>
  </si>
  <si>
    <t>TOTAL SPECIFIED EXPENSE BREAKEVEN - $/POUND</t>
  </si>
  <si>
    <t>BREAKEVEN PRICE ($/POUND)</t>
  </si>
  <si>
    <t>Rice</t>
  </si>
  <si>
    <t xml:space="preserve">  SURVEY &amp; MARK LEVEES</t>
  </si>
  <si>
    <t xml:space="preserve">  RICE MGT. LABOR     </t>
  </si>
  <si>
    <t>Table 2.M Estimated costs and returns per acre</t>
  </si>
  <si>
    <t>Cotton, 12R-38" solid, conserv. tillage, furrow irr.,</t>
  </si>
  <si>
    <t>UAN (32%)</t>
  </si>
  <si>
    <t>Select Max</t>
  </si>
  <si>
    <t>Gramoxone SL 2.0</t>
  </si>
  <si>
    <t>Cotoran</t>
  </si>
  <si>
    <t>Bidrin 8EC</t>
  </si>
  <si>
    <t>Diamond .83EC</t>
  </si>
  <si>
    <t>Imidacloprid 4F</t>
  </si>
  <si>
    <t>Bifenthrin</t>
  </si>
  <si>
    <t>IncidentalPestTrt$15</t>
  </si>
  <si>
    <t>Transform WG</t>
  </si>
  <si>
    <t xml:space="preserve">  ADJUVANTS</t>
  </si>
  <si>
    <t>Surfactant</t>
  </si>
  <si>
    <t xml:space="preserve">  CROP CONSULTANT</t>
  </si>
  <si>
    <t>Cotton Consultant</t>
  </si>
  <si>
    <t xml:space="preserve">  SOIL TEST</t>
  </si>
  <si>
    <t>Soil Test</t>
  </si>
  <si>
    <t>_____________________________________________________________</t>
  </si>
  <si>
    <t>The mention in this report of any commercial product does not imply its endorsement by MSU-ES, MAFES, or</t>
  </si>
  <si>
    <t>USDA over other products not named nor does the omission imply they are not satisfactory.</t>
  </si>
  <si>
    <t>Cotton</t>
  </si>
  <si>
    <t>bu</t>
  </si>
  <si>
    <t>Phosphorus(46% P2O5)</t>
  </si>
  <si>
    <t>UAN + Sulfur (28%)</t>
  </si>
  <si>
    <t>Atrazine 4L</t>
  </si>
  <si>
    <t>Halex GT</t>
  </si>
  <si>
    <t>Intrepid 2F</t>
  </si>
  <si>
    <t>Corn Seed RR2</t>
  </si>
  <si>
    <t xml:space="preserve">  HAULING</t>
  </si>
  <si>
    <t>Haul Corn</t>
  </si>
  <si>
    <t>Corn Consultant</t>
  </si>
  <si>
    <t>Harvesters</t>
  </si>
  <si>
    <t>Table 12.M Estimated costs and returns per acre</t>
  </si>
  <si>
    <t>Gramoxone SL</t>
  </si>
  <si>
    <t>Sodium Chlorate 5L</t>
  </si>
  <si>
    <t>2,4-D Amine 4</t>
  </si>
  <si>
    <t>Valor SX</t>
  </si>
  <si>
    <t>Boundary</t>
  </si>
  <si>
    <t>Acephate 90SP</t>
  </si>
  <si>
    <t>IncidentalPestTrt $8</t>
  </si>
  <si>
    <t>Soybean Seed RR2X</t>
  </si>
  <si>
    <t>Haul Soybeans</t>
  </si>
  <si>
    <t>Soybeans Consultant</t>
  </si>
  <si>
    <t xml:space="preserve">  INOCULANT</t>
  </si>
  <si>
    <t>Inoculant -Soybean</t>
  </si>
  <si>
    <t>Fert 10-34-0</t>
  </si>
  <si>
    <t>Zinc Plus</t>
  </si>
  <si>
    <t>Corn Seed BtRR</t>
  </si>
  <si>
    <t>Table 18.M Estimated costs and returns per acre</t>
  </si>
  <si>
    <t>Table 19.M Estimated costs and returns per acre</t>
  </si>
  <si>
    <t>Corn, no-tillage, BtRR, 12-row 30", 170 bu yield goal</t>
  </si>
  <si>
    <t>DAP</t>
  </si>
  <si>
    <t>Table 1.M Estimated costs and returns per acre</t>
  </si>
  <si>
    <t>Cotton, 12R-38" solid, conservation tillage</t>
  </si>
  <si>
    <t>Table 3.M Estimated costs and returns per acre</t>
  </si>
  <si>
    <t>Cotton, 12R-38" solid, cons. tillage, pivot irr.,</t>
  </si>
  <si>
    <t>1/4-mi. Pivot Irr.</t>
  </si>
  <si>
    <t>Table 4.M Estimated costs and returns per acre</t>
  </si>
  <si>
    <t>Cotton, 12R-38" solid, no-till</t>
  </si>
  <si>
    <t>Table 5.M Estimated costs and returns per acre</t>
  </si>
  <si>
    <t>Cotton, 12R-38" 2X1 full-skip (8 rows planted)</t>
  </si>
  <si>
    <t>Cotton, 8R-38" solid, conservation tillage</t>
  </si>
  <si>
    <t>Cotton, 8R-38" solid, no-till</t>
  </si>
  <si>
    <t>Contour levee rice</t>
  </si>
  <si>
    <t>Amm Sulfate (21% N)</t>
  </si>
  <si>
    <t>Urea, Solid (46% N)</t>
  </si>
  <si>
    <t>NBPT</t>
  </si>
  <si>
    <t>Command 3ME</t>
  </si>
  <si>
    <t>Sharpen</t>
  </si>
  <si>
    <t>Regiment</t>
  </si>
  <si>
    <t>Facet L</t>
  </si>
  <si>
    <t>Permit</t>
  </si>
  <si>
    <t>Clincher SF</t>
  </si>
  <si>
    <t>Rice Seed Conv.</t>
  </si>
  <si>
    <t>Rice Seed Trt/Insect</t>
  </si>
  <si>
    <t>lbseed</t>
  </si>
  <si>
    <t>Rice Seed Cv(Levees)</t>
  </si>
  <si>
    <t>Class Act NG</t>
  </si>
  <si>
    <t>MSO</t>
  </si>
  <si>
    <t>Dyne-A-Pak</t>
  </si>
  <si>
    <t>Crop Oil Conc.(Pet.)</t>
  </si>
  <si>
    <t>App Fert by Air</t>
  </si>
  <si>
    <t>Haul Rice</t>
  </si>
  <si>
    <t xml:space="preserve">  DRYING</t>
  </si>
  <si>
    <t>Dry Rice</t>
  </si>
  <si>
    <t>Survey &amp; Mark Levees</t>
  </si>
  <si>
    <t>Rice Consultant</t>
  </si>
  <si>
    <t>Flood Irr.</t>
  </si>
  <si>
    <t>Straight levee rice</t>
  </si>
  <si>
    <t>Straight levee rice - zero grade</t>
  </si>
  <si>
    <t>Conventional hybrid contour levee rice</t>
  </si>
  <si>
    <t>Rice Conv Hyb Trt</t>
  </si>
  <si>
    <t>Rice Seed CvH(Levee)</t>
  </si>
  <si>
    <t>Conventional hybrid straight levee rice</t>
  </si>
  <si>
    <t>Conventional hybrid straight levee multi inlet rice</t>
  </si>
  <si>
    <t>Conventional hybrid straight levee-zero grade rice</t>
  </si>
  <si>
    <t>Clearfield contour levee rice</t>
  </si>
  <si>
    <t>App by Air (10 gal)</t>
  </si>
  <si>
    <t>Clearpath</t>
  </si>
  <si>
    <t>Newpath</t>
  </si>
  <si>
    <t>Aim</t>
  </si>
  <si>
    <t>Rice Seed CF(Levees)</t>
  </si>
  <si>
    <t>Clearfield straight levee rice</t>
  </si>
  <si>
    <t>Clearfield straight levee multi inlet rice</t>
  </si>
  <si>
    <t>Clearfield straight levee-zero grade rice</t>
  </si>
  <si>
    <t>Provisia contour levee rice</t>
  </si>
  <si>
    <t>Provisia</t>
  </si>
  <si>
    <t>Rice Seed Provisia</t>
  </si>
  <si>
    <t>Provisia straight levee rice</t>
  </si>
  <si>
    <t>Provisia straight levee multi inlet rice</t>
  </si>
  <si>
    <t>Provisia straight levee-zero grade rice</t>
  </si>
  <si>
    <t>Table 6.M Estimated costs and returns per acre</t>
  </si>
  <si>
    <t>Table 7.M Estimated costs and returns per acre</t>
  </si>
  <si>
    <t>Table 8.M Estimated costs and returns per acre</t>
  </si>
  <si>
    <t>Contour Flood Irr.</t>
  </si>
  <si>
    <t>Table 9.M Estimated costs and returns per acre</t>
  </si>
  <si>
    <t>Prevathon</t>
  </si>
  <si>
    <t xml:space="preserve"> oz</t>
  </si>
  <si>
    <t>1/2-mi Pivot Irr.</t>
  </si>
  <si>
    <t>Fierce</t>
  </si>
  <si>
    <t>Dimilin 2L</t>
  </si>
  <si>
    <t>Table 10.M Estimated costs and returns per acre</t>
  </si>
  <si>
    <t>Table 11.M Estimated costs and returns per acre</t>
  </si>
  <si>
    <t>Table 13.M Estimated costs and returns per acre</t>
  </si>
  <si>
    <t>Table 14.M Estimated costs and returns per acre</t>
  </si>
  <si>
    <t>Table 15.M Estimated costs and returns per acre</t>
  </si>
  <si>
    <t>Table 16.M Estimated costs and returns per acre</t>
  </si>
  <si>
    <t>Table 17.M Estimated costs and returns per acre</t>
  </si>
  <si>
    <t>Table 20.M Estimated costs and returns per acre</t>
  </si>
  <si>
    <t xml:space="preserve">2. Corn, stale seedbed, BtRR, non-irrigated, 12row 38" - 170 bu yield goal, Delta Area                                 </t>
  </si>
  <si>
    <t>Cotton Budget List</t>
  </si>
  <si>
    <t>Soybean Budget List</t>
  </si>
  <si>
    <t>Rice Enterprise Budget List</t>
  </si>
  <si>
    <t>1. Contour levee rice - Flood irrigated, 33 ac-in., Delta Area</t>
  </si>
  <si>
    <t>2. Straight levee rice - Flood irrigated, 27 ac-in., Delta Area</t>
  </si>
  <si>
    <t>3. Straight levee rice - Multi inlet flood irrigated, 23 ac-in., Delta Area</t>
  </si>
  <si>
    <t>4. Straight levee rice - zero grade - Flood irrigated, 19 ac-in., Delta Area</t>
  </si>
  <si>
    <t>5. Conventional hybrid contour levee rice - Flood irrigated, 33 ac-in., Delta Area</t>
  </si>
  <si>
    <t xml:space="preserve">6. Conventional hybrid straight levee rice, Flood irrigated, 27 ac-in., Delta Area                        </t>
  </si>
  <si>
    <t xml:space="preserve">7. Conventional hybrid straight levee multi inlet rice, Flood irrigated, 23 ac-in., Delta Area                        </t>
  </si>
  <si>
    <t xml:space="preserve">8. Conventional hybrid straight levee-zero grade rice, Flood irrigated, 19 ac-in., Delta Area                        </t>
  </si>
  <si>
    <t xml:space="preserve">9. Clearfield contour levee rice - Flood irrigated, 33 ac-in., Delta Area                       </t>
  </si>
  <si>
    <t xml:space="preserve">10. Clearfield straight levee rice - Flood irrigated, 27 ac-in., Delta Area    </t>
  </si>
  <si>
    <t xml:space="preserve">11. Clearfield straight levee multi inlet rice - Flood irrigated, 23 ac-in., Delta Area                        </t>
  </si>
  <si>
    <t xml:space="preserve">12. Clearfield straight levee-zero grade rice - Flood irrigated, 19 ac-in., Delta Area                        </t>
  </si>
  <si>
    <t>Corn Budget List</t>
  </si>
  <si>
    <t>Expected Yield</t>
  </si>
  <si>
    <t>Expected Price</t>
  </si>
  <si>
    <t>Crop 1</t>
  </si>
  <si>
    <t>Crop 2</t>
  </si>
  <si>
    <t>Corn1</t>
  </si>
  <si>
    <t>Corn2</t>
  </si>
  <si>
    <t>Corn3</t>
  </si>
  <si>
    <t>Corn4</t>
  </si>
  <si>
    <t>Corn5</t>
  </si>
  <si>
    <t>Corn6</t>
  </si>
  <si>
    <t>Cotton1</t>
  </si>
  <si>
    <t>Cotton4</t>
  </si>
  <si>
    <t>Cotton2</t>
  </si>
  <si>
    <t>Cotton3</t>
  </si>
  <si>
    <t>Cotton5</t>
  </si>
  <si>
    <t>Cotton6</t>
  </si>
  <si>
    <t>Cotton7</t>
  </si>
  <si>
    <t>Cotton8</t>
  </si>
  <si>
    <t>Cotton9</t>
  </si>
  <si>
    <t>Cotton10</t>
  </si>
  <si>
    <t>Rice1</t>
  </si>
  <si>
    <t>Rice2</t>
  </si>
  <si>
    <t>Rice3</t>
  </si>
  <si>
    <t>Rice4</t>
  </si>
  <si>
    <t>Rice5</t>
  </si>
  <si>
    <t>Rice6</t>
  </si>
  <si>
    <t>Rice7</t>
  </si>
  <si>
    <t>Rice8</t>
  </si>
  <si>
    <t>Rice9</t>
  </si>
  <si>
    <t>Rice10</t>
  </si>
  <si>
    <t>Rice11</t>
  </si>
  <si>
    <t>Rice12</t>
  </si>
  <si>
    <t>Rice13</t>
  </si>
  <si>
    <t>Rice14</t>
  </si>
  <si>
    <t>Rice15</t>
  </si>
  <si>
    <t>Rice16</t>
  </si>
  <si>
    <t>Rice17</t>
  </si>
  <si>
    <t>Rice18</t>
  </si>
  <si>
    <t>Rice19</t>
  </si>
  <si>
    <t>Rice20</t>
  </si>
  <si>
    <t>Total Fixed Expenses</t>
  </si>
  <si>
    <t>Total Specified Expenses</t>
  </si>
  <si>
    <t>$/ac</t>
  </si>
  <si>
    <t>Total Direct Expenses</t>
  </si>
  <si>
    <t>soy1</t>
  </si>
  <si>
    <t>soy2</t>
  </si>
  <si>
    <t>soy3</t>
  </si>
  <si>
    <t>soy4</t>
  </si>
  <si>
    <t>soy5</t>
  </si>
  <si>
    <t>soy6</t>
  </si>
  <si>
    <t>soy7</t>
  </si>
  <si>
    <t>soy8</t>
  </si>
  <si>
    <t>soy9</t>
  </si>
  <si>
    <t>soy10</t>
  </si>
  <si>
    <t>soy11</t>
  </si>
  <si>
    <t>soy12</t>
  </si>
  <si>
    <t>soy13</t>
  </si>
  <si>
    <t>soy14</t>
  </si>
  <si>
    <t>13. Fullpage hybrid contour levee rice - Flood irrigated, 33 ac-in., Delta Area</t>
  </si>
  <si>
    <t xml:space="preserve">14. Fullpage hybrid straight levee rice - Flood irrigated, 27 ac-in., Delta Area                        </t>
  </si>
  <si>
    <t>15. Fullpage hybrid straight levee multi inlet rice, Flood irrigated, 23 ac-in., Delta Area</t>
  </si>
  <si>
    <t>16. Fullpage hybrid straight levee-zero grade rice, Flood irrigated, 19 ac-in., Delta Area</t>
  </si>
  <si>
    <t xml:space="preserve">Expected Breakeven Price </t>
  </si>
  <si>
    <t>Rice Seed Clearfield</t>
  </si>
  <si>
    <t>Fullpage hybrid contour levee rice</t>
  </si>
  <si>
    <t>Preface</t>
  </si>
  <si>
    <t>Rice Fullpage Hyb Tr</t>
  </si>
  <si>
    <t>Rice Seed FPH(Levee)</t>
  </si>
  <si>
    <t>Fullpage hybrid straight levee rice</t>
  </si>
  <si>
    <t>Fullpage hybrid straight levee multi inlet rice</t>
  </si>
  <si>
    <t>Fullpage hybrid straight levee-zero grade rice</t>
  </si>
  <si>
    <t>CruiserMaxx Vibrance</t>
  </si>
  <si>
    <t>Soybean Enlist E3</t>
  </si>
  <si>
    <t>Miravis Top</t>
  </si>
  <si>
    <t>Grain Sorghum Budget List</t>
  </si>
  <si>
    <t xml:space="preserve">1. Grain sorghum, 12-row 30", 100 bu yield goal - All Areas                                                     </t>
  </si>
  <si>
    <t>Wheat Budget List</t>
  </si>
  <si>
    <t xml:space="preserve">1. Wheat followed by soybeans, 70 bu yield goal - All Areas                                                     </t>
  </si>
  <si>
    <t xml:space="preserve">4. Corn, conventional tillage, RR2 seed, 12-row 38", 220 bu yld goal, furrow irrigated, 13 ac-in.,Delta Area       </t>
  </si>
  <si>
    <t xml:space="preserve">5. Corn, conventional tillage, RR2 seed, 12-row 38" - 170 bu yield goal, non-irrigated, Delta Area                  </t>
  </si>
  <si>
    <t>6.Corn, conventional tillage, RR2 seed, 12-row 38",220 bu yld goal, Pivot Irrigated, 13 ac-in.,Delta Area</t>
  </si>
  <si>
    <t xml:space="preserve">7. Corn, stale seedbed, RR2 seed, 12-row 30", - 170 bu yield goal, Non-Delta Areas                                </t>
  </si>
  <si>
    <t>Corn7</t>
  </si>
  <si>
    <t>Corn8</t>
  </si>
  <si>
    <t xml:space="preserve">9. Corn, no-tillage, BtRR, 12-row 30", 170 bu yield goal- Non-Delta Areas                                               </t>
  </si>
  <si>
    <t>Corn9</t>
  </si>
  <si>
    <t>Corn10</t>
  </si>
  <si>
    <t>11. Cotton, 12R-38" solid, conservation tillage, W3FE variety, Delta Area</t>
  </si>
  <si>
    <t>Cotton11</t>
  </si>
  <si>
    <t>12. Cotton, 12R-38" solid, conservation tillage, furrow irrigated, W3FE variety, 10.5 ac-in., Delta Area</t>
  </si>
  <si>
    <t>Cotton12</t>
  </si>
  <si>
    <t>13. Cotton, 12R-38" solid, conservation tillage, pivot irrigated, W3FE variety, 7.5 ac.-in., Delta Area</t>
  </si>
  <si>
    <t>Cotton13</t>
  </si>
  <si>
    <t>14. Cotton, 12R-38" solid, no-till,W3FE variety, Delta Area</t>
  </si>
  <si>
    <t>Cotton14</t>
  </si>
  <si>
    <t>15. Cotton, 12R-38" 2X1 full-skip (8 rows planted), Conservation tillage, W3FE variety, Delta Area</t>
  </si>
  <si>
    <t>Cotton15</t>
  </si>
  <si>
    <t>16. Cotton, 8R-38" solid, conservation tillage, W3FE variety, Non-Delta Area</t>
  </si>
  <si>
    <t>Cotton16</t>
  </si>
  <si>
    <t>17. Cotton, 8R-38" solid, no-till, W3FE variety, Non-Delta Area</t>
  </si>
  <si>
    <t>Cotton17</t>
  </si>
  <si>
    <t>18. Cotton, 12R-38" solid, conservation tillage, W3FE variety, Non-Delta Area</t>
  </si>
  <si>
    <t>Cotton18</t>
  </si>
  <si>
    <t>19. Cotton, 12R-38" solid, no-till, W3FE variety, Non-Delta Area</t>
  </si>
  <si>
    <t>Cotton19</t>
  </si>
  <si>
    <t>20. Cotton, 12R-38" solid, conservation tillage, W3FE variety, pivot irrigated, 7.5 ac.-in., Non-Delta Area</t>
  </si>
  <si>
    <t>Cotton20</t>
  </si>
  <si>
    <t>1. Soybeans, full-season, Enlist E3, stale seedbed, 16R 30", Non-irrigated, Delta Area</t>
  </si>
  <si>
    <t>2. Soybeans, full-season, Enlist E3, stale seedbed, 16R 30", Furrow irrigated, 9 ac-in., Delta Area</t>
  </si>
  <si>
    <t>3. Soybeans, full-season, Enlist E3, stale seedbed, 16R 30", Flood irrigated, 13.5 ac-in., Delta Area</t>
  </si>
  <si>
    <t>4. Soybeans, double crop after wheat, Enlist E3, 16R 30", Pivot irrigated, 7.5 ac-in., All Areas</t>
  </si>
  <si>
    <t>5. Soybeans, full-season, Enlist E3, April planted, 16R 30”, Non-Delta Area</t>
  </si>
  <si>
    <t>6. Soybeans, full-season, Enlist E3, May planted, 16R 30”, Non-Delta Area</t>
  </si>
  <si>
    <t>7. Soybeans, double crop after wheat, Enlist E3, 16R 30", Non-irrigated, All Areas</t>
  </si>
  <si>
    <t>8. Soybeans, full-season, RR2X/XF, stale seedbed, 16R 30", Non-irrigated, Delta Area</t>
  </si>
  <si>
    <t>9. Soybeans, full-season, RR2X/XF, stale seedbed, 16R 30", Furrow irrigated, 9 ac-in., Delta Area</t>
  </si>
  <si>
    <t>10. Soybeans, full-season, RR2X/XF, stale seedbed, 16R 30", Flood irrigated, 13.5 ac-in., Delta Area</t>
  </si>
  <si>
    <t>11. Soybeans, double crop after wheat, RR2X/XF, 16R 30", Pivot irrigated, 7.5 ac-in., All Areas</t>
  </si>
  <si>
    <t>12. Soybeans, full-season, RR2X/XF, April planted, 16R 30", Non-Delta Area</t>
  </si>
  <si>
    <t>13. Soybeans, full-season, RR2X/XF, May Planted, 16R 30", Non-Delta Area</t>
  </si>
  <si>
    <t>14. Soybeans, double crop after wheat, RR2X/XF, 16R 30", Non-irrigated, All Areas</t>
  </si>
  <si>
    <t>Engenia</t>
  </si>
  <si>
    <t>Enlist Duo</t>
  </si>
  <si>
    <t>Cotton Seed W3FE</t>
  </si>
  <si>
    <t>Ameristar Top</t>
  </si>
  <si>
    <t>Soybeans, double crop after wheat, RR2X/XF, 16R 30"</t>
  </si>
  <si>
    <t>Soybeans, full-season, RR2X/XF, May planted, 16R 30"</t>
  </si>
  <si>
    <t>Soybeans, full-season, RR2X/XF, April planted, 16R 30"</t>
  </si>
  <si>
    <t>Soybeans, full-season, RR2X/XF, stale seedbed, 16R 30"</t>
  </si>
  <si>
    <t>Soybeans, double crop after wheat, Enlist E3, 16R30"</t>
  </si>
  <si>
    <t>Soybeans, full-season, Enlist E3, May planted, 16R30"</t>
  </si>
  <si>
    <t>Soybeans, full-season, Enlist E3, April planted, 16R30"</t>
  </si>
  <si>
    <t>Soybeans, full-season, Enlist E3, stale seedbed, 16R30"</t>
  </si>
  <si>
    <t>Wheat Enterprise Budget List</t>
  </si>
  <si>
    <t>1. Wheat followed by soybeans, 70 bu yield goal - All Areas</t>
  </si>
  <si>
    <t>Wheat</t>
  </si>
  <si>
    <t>Wheat followed by soybeans, 70 bu yield goal</t>
  </si>
  <si>
    <t>Fert 41-0-0-4</t>
  </si>
  <si>
    <t>Axiom</t>
  </si>
  <si>
    <t>Harmony Extra SG</t>
  </si>
  <si>
    <t>Axial XL</t>
  </si>
  <si>
    <t>Wheat Seed Private</t>
  </si>
  <si>
    <t>Haul Wheat</t>
  </si>
  <si>
    <t>Wheat Consultant</t>
  </si>
  <si>
    <t>Note: Cost of production estimates are based on 2022 input prices.</t>
  </si>
  <si>
    <t>Corn, stale seedbed, RR2, 12-row 30",</t>
  </si>
  <si>
    <t>Corn, conventional tillage, RR2, 12-row 38",</t>
  </si>
  <si>
    <t>Corn, conventional tillage, RR2, 12-row 38"</t>
  </si>
  <si>
    <t>Corn, stale seedbed, BtRR, 12row 38", 170 bu yield goal</t>
  </si>
  <si>
    <t>Tenchu SG</t>
  </si>
  <si>
    <t>Zidua WG</t>
  </si>
  <si>
    <t>Trivapro</t>
  </si>
  <si>
    <t>Note: Cost of production estimates are based on 2023 input prices.</t>
  </si>
  <si>
    <t>Miravis Ace</t>
  </si>
  <si>
    <t>Yield Increment</t>
  </si>
  <si>
    <t>Price Increment</t>
  </si>
  <si>
    <t>Choose Crop</t>
  </si>
  <si>
    <t>Choose Budget</t>
  </si>
  <si>
    <t>Unit</t>
  </si>
  <si>
    <t xml:space="preserve">1. Corn, stale seedbed, BtRR, 16-row 30", 235 bu yield goal - Furrow Irrigated, 13 ac-in., Delta Area                       </t>
  </si>
  <si>
    <t>3. Corn, stale seedbed, BtRR, 16-row 30", 235 bu yield goal, Pivot Irrigated, 13 ac-in., Delta Area</t>
  </si>
  <si>
    <t>8.Corn, stale seedbed, RR2 seed, 16-row 30", Pivot Irrigated, 235 bu yield goal, Non-Delta Areas</t>
  </si>
  <si>
    <t>10.Corn, no-tillage, BtRR, 12-row 30", 235 bu yield goal, Pivot Irrigated, Non-Delta Areas</t>
  </si>
  <si>
    <t>Corn, stale seedbed, BtRR, 16-row 30", 235 bu yield goal</t>
  </si>
  <si>
    <t>Furrow Irrigated, 13 ac-in., Delta Area, Mississippi, 2025</t>
  </si>
  <si>
    <t>Corn, no-tillage, BtRR, 12-row 30", 235 bu yield goal</t>
  </si>
  <si>
    <t>Pivot Irrigated, Non-Delta, Mississippi, 2025</t>
  </si>
  <si>
    <t>Non-irrigated, Non-Delta, Mississippi, 2025</t>
  </si>
  <si>
    <t>Corn, stale seedbed, BtRR, 16-row 30",</t>
  </si>
  <si>
    <t>Pivot irrigated, 235 bu yield goal, Non-Delta, Mississippi, 2025</t>
  </si>
  <si>
    <t>170 bu yield goal, Non-Delta, Mississippi, 2025</t>
  </si>
  <si>
    <t>220 bu yld goal, pivot irrigated, 7.5 ac-in.,Delta Area, Mississippi, 2025</t>
  </si>
  <si>
    <t>170 bu yield goal, non-irrigated, Delta Area, Mississippi, 2025</t>
  </si>
  <si>
    <t>220 bu yld goal, furrow irrigated, 13 ac-in.,Delta Area, Mississippi, 2025</t>
  </si>
  <si>
    <t>Pivot Irrigated, 7.5 ac-in., Delta Area, Mississippi, 2025</t>
  </si>
  <si>
    <t>Non-irrigated, Delta Area, Mississippi, 2025</t>
  </si>
  <si>
    <t>Note: Cost of production estimates are based on 2024 input prices.</t>
  </si>
  <si>
    <t>All Areas, Mississippi, 2025</t>
  </si>
  <si>
    <t>1. Cotton, 12R-38" solid, conservation tillage, B3TXF variety, Delta Area</t>
  </si>
  <si>
    <t>2. Cotton, 12R-38" solid, conservation tillage, furrow irrigated, B3TXF variety, 10.5 ac-in., Delta Area</t>
  </si>
  <si>
    <t>3. Cotton, 12R-38" solid, conservation tillage, pivot irrigated, B3TXF variety, 7.5 ac.-in., Delta Area</t>
  </si>
  <si>
    <t>4. Cotton, 12R-38" solid, no-till,B3TXF variety, Delta Area</t>
  </si>
  <si>
    <t>5. Cotton, 12R-38" 2X1 full-skip (8 rows planted), Conservation tillage, B3TXF variety, Delta Area</t>
  </si>
  <si>
    <t>6. Cotton, 8R-38" solid, conservation tillage, B3TXF variety, Non-Delta Area</t>
  </si>
  <si>
    <t>7. Cotton, 8R-38" solid, no-till, B3TXF variety, Non-Delta Area</t>
  </si>
  <si>
    <t>8. Cotton, 12R-38" solid, conservation tillage, B3TXF variety, Non-Delta Area</t>
  </si>
  <si>
    <t>9. Cotton, 12R-38" solid, no-till, B3TXF variety, Non-Delta Area</t>
  </si>
  <si>
    <t>10. Cotton, 12R-38" solid, conservation tillage, B3TXF variety, pivot irrigated, 7.5 ac.-in., Non-Delta Area</t>
  </si>
  <si>
    <t>21. Cotton, 12R-38" solid, conservation tillage, ThryvOn variety, Delta Area</t>
  </si>
  <si>
    <t>22. Cotton, 12R-38" solid, conservation tillage, furrow irrigated, ThryvOn variety, 10.5 ac-in., Delta Area</t>
  </si>
  <si>
    <t>23. Cotton, 12R-38" solid, conservation tillage, pivot irrigated, ThryvOn variety, 7.5 ac.-in., Delta Area</t>
  </si>
  <si>
    <t>24. Cotton, 12R-38" solid, no-till,ThryvOn variety, Delta Area</t>
  </si>
  <si>
    <t>25. Cotton, 12R-38" 2X1 full-skip (8 rows planted), Conservation tillage, ThryvOn variety, Delta Area</t>
  </si>
  <si>
    <t>26. Cotton, 8R-38" solid, conservation tillage, ThryvOn variety, Non-Delta Area</t>
  </si>
  <si>
    <t>27. Cotton, 8R-38" solid, no-till, ThryvOn variety, Non-Delta Area</t>
  </si>
  <si>
    <t>28. Cotton, 12R-38" solid, conservation tillage, ThryvOn variety, Non-Delta Area</t>
  </si>
  <si>
    <t>29. Cotton, 12R-38" solid, no-till, ThryvOn variety, Non-Delta Area</t>
  </si>
  <si>
    <t>30. Cotton, 12R-38" solid, conservation tillage, ThryvOn variety, pivot irrigated, 7.5 ac.-in., Non-Delta Area</t>
  </si>
  <si>
    <t>Cotton21</t>
  </si>
  <si>
    <t>Cotton22</t>
  </si>
  <si>
    <t>Cotton23</t>
  </si>
  <si>
    <t>Cotton24</t>
  </si>
  <si>
    <t>Cotton25</t>
  </si>
  <si>
    <t>Cotton26</t>
  </si>
  <si>
    <t>Cotton27</t>
  </si>
  <si>
    <t>Cotton28</t>
  </si>
  <si>
    <t>Cotton29</t>
  </si>
  <si>
    <t>Cotton30</t>
  </si>
  <si>
    <t>B3TXF variety, Delta Area, Mississippi, 2025</t>
  </si>
  <si>
    <t>W3FE pivot irrigated, 7.5 ac.-in., Non-Delta, Mississippi, 2025</t>
  </si>
  <si>
    <t>W3FE variety, Non-Delta Area, Mississippi, 2025</t>
  </si>
  <si>
    <t>Cons. till., W3FE variety, Delta, Mississippi, 2025</t>
  </si>
  <si>
    <t>W3FE variety, Delta Area, Mississippi, 2025</t>
  </si>
  <si>
    <t>W3FE variety, 7.5 ac.-in., Delta Area, Mississippi, 2025</t>
  </si>
  <si>
    <t>W3FE variety, 10.5 ac-in., Delta Area, Mississippi, 2025</t>
  </si>
  <si>
    <t>B3TXF variety, pivot irrigated, 7.5 ac.-in., Non-Delta, Mississippi, 2025</t>
  </si>
  <si>
    <t>B3TXF variety, Non-Delta Area, Mississippi, 2025</t>
  </si>
  <si>
    <t>Cons. till., B3TXF variety, Delta, Mississippi, 2025</t>
  </si>
  <si>
    <t>B3TXF variety, 7.5 ac.-in., Delta Area, Mississippi, 2025</t>
  </si>
  <si>
    <t>B3TXF variety, 10.5 ac-in., Delta Area, Mississippi, 2025</t>
  </si>
  <si>
    <t>LambdaT</t>
  </si>
  <si>
    <t>Cotton Seed B3TXF</t>
  </si>
  <si>
    <t>Table 21.M Estimated costs and returns per acre</t>
  </si>
  <si>
    <t>ThryvOn variety, Delta Area, Mississippi, 2025</t>
  </si>
  <si>
    <t>Cotton Seed ThryvOn</t>
  </si>
  <si>
    <t>Table 22.M Estimated costs and returns per acre</t>
  </si>
  <si>
    <t>ThryvOn variety, 10.5 ac-in., Delta Area, Mississippi, 2025</t>
  </si>
  <si>
    <t>Table 23.M Estimated costs and returns per acre</t>
  </si>
  <si>
    <t>ThryvOn variety, 7.5 ac.-in., Delta Area, Mississippi, 2025</t>
  </si>
  <si>
    <t>Table 24.M Estimated costs and returns per acre</t>
  </si>
  <si>
    <t>Table 25.M Estimated costs and returns per acre</t>
  </si>
  <si>
    <t>Cons. till., ThryvOn variety, Delta, Mississippi, 2025</t>
  </si>
  <si>
    <t>Table 26.M Estimated costs and returns per acre</t>
  </si>
  <si>
    <t>ThryvOn variety, Non-Delta Area, Mississippi, 2025</t>
  </si>
  <si>
    <t>Table 27.M Estimated costs and returns per acre</t>
  </si>
  <si>
    <t>Table 28.M Estimated costs and returns per acre</t>
  </si>
  <si>
    <t>Table 29.M Estimated costs and returns per acre</t>
  </si>
  <si>
    <t>Table 30.M Estimated costs and returns per acre</t>
  </si>
  <si>
    <t>ThryvOn variety, pivot irrigated, 7.5 ac.-in., Non-Delta, Mississippi, 2025</t>
  </si>
  <si>
    <t>Non-irrigated, All Areas, Mississippi, 2025</t>
  </si>
  <si>
    <t>Non-Delta Area, Mississippi, 2025</t>
  </si>
  <si>
    <t>1/2 mile pivot irrigated, 7.5 ac-in., All Areas, Mississippi, 2025</t>
  </si>
  <si>
    <t>Flood irrigated, 13.5 ac-in., Delta Area, Mississippi, 2025</t>
  </si>
  <si>
    <t>Furrow irrigated, 9 ac-in., Delta Area, Mississippi, 2025</t>
  </si>
  <si>
    <t xml:space="preserve">17. Max-Ace hybrid contour levee rice - Flood irrigated, 33 ac-in., Delta Area                    </t>
  </si>
  <si>
    <t xml:space="preserve">18. Max-Ace hybrid straight levee rice - Flood irrigated, 27 ac-in., Delta Area    </t>
  </si>
  <si>
    <t xml:space="preserve">19. Max-Ace hybrid straight levee multi inlet rice - Flood irrigated, 23 ac-in., Delta Area                        </t>
  </si>
  <si>
    <t xml:space="preserve">20. Max-Ace hybrid straight levee-zero grade rice - Flood irrigated, 19 ac-in., Delta Area                        </t>
  </si>
  <si>
    <t xml:space="preserve">21. Provisia contour levee rice - Flood irrigated, 33 ac-in., Delta Area                       </t>
  </si>
  <si>
    <t xml:space="preserve">22. Provisia straight levee rice - Flood irrigated, 27 ac-in., Delta Area    </t>
  </si>
  <si>
    <t xml:space="preserve">23. Provisia straight levee multi inlet rice - Flood irrigated, 23 ac-in., Delta Area                        </t>
  </si>
  <si>
    <t xml:space="preserve">24. Provisia straight levee-zero grade rice - Flood irrigated, 19 ac-in., Delta Area                        </t>
  </si>
  <si>
    <t>25. Conventional Row Rice, Delta Area</t>
  </si>
  <si>
    <t>Rice21</t>
  </si>
  <si>
    <t>Rice22</t>
  </si>
  <si>
    <t>Rice23</t>
  </si>
  <si>
    <t>Rice24</t>
  </si>
  <si>
    <t>Rice25</t>
  </si>
  <si>
    <t>Flood irrigated, 33 ac-in., Mississippi, 2025</t>
  </si>
  <si>
    <t>Warrior II ZT</t>
  </si>
  <si>
    <t>Flood irrigated, 27 ac-in., Mississippi, 2025</t>
  </si>
  <si>
    <t>Flood irrigated, 23 ac-in., Mississippi, 2025</t>
  </si>
  <si>
    <t>Flood irrigated, 19 ac-in., Mississippi, 2025</t>
  </si>
  <si>
    <t>Conventional Row Rice</t>
  </si>
  <si>
    <t>Mississippi, 2025</t>
  </si>
  <si>
    <t>Quadris</t>
  </si>
  <si>
    <t>RiceBeaux</t>
  </si>
  <si>
    <t>Gambit</t>
  </si>
  <si>
    <t>Grandstand R</t>
  </si>
  <si>
    <t xml:space="preserve">  HAND. &amp; STOR. LABOR </t>
  </si>
  <si>
    <t>Max-Ace hybrid straight levee-zero grade rice</t>
  </si>
  <si>
    <t>Max-Ace hybrid straight levee multi inlet rice</t>
  </si>
  <si>
    <t>Max-Ace hybrid straight levee rice</t>
  </si>
  <si>
    <t>Max Ace hybrid contour levee rice</t>
  </si>
  <si>
    <t>Multi inlet flood irrigated, 23 ac-in., Mississippi, 2025</t>
  </si>
  <si>
    <t>Flood irrigated, 27 ac-in, Mississippi, 2025</t>
  </si>
  <si>
    <t>HighCard</t>
  </si>
  <si>
    <t>Rice Seed Max-Ace</t>
  </si>
  <si>
    <r>
      <rPr>
        <b/>
        <sz val="18"/>
        <color rgb="FF000000"/>
        <rFont val="Arial"/>
        <family val="2"/>
      </rPr>
      <t>Net Returns Comparison Calculator</t>
    </r>
    <r>
      <rPr>
        <sz val="10"/>
        <rFont val="Arial"/>
        <family val="2"/>
      </rPr>
      <t xml:space="preserve">
Mississippi State University Extension Service</t>
    </r>
    <r>
      <rPr>
        <sz val="16"/>
        <color indexed="8"/>
        <rFont val="Arial"/>
        <family val="2"/>
      </rPr>
      <t xml:space="preserve">
</t>
    </r>
    <r>
      <rPr>
        <sz val="10"/>
        <rFont val="Arial"/>
        <family val="2"/>
      </rPr>
      <t xml:space="preserve">Developed by Brian Mills and Will Maples, Department of Agricultural Economics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</si>
</sst>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_);_(&quot;$&quot;* \(#,##0.000\);_(&quot;$&quot;* &quot;-&quot;??_);_(@_)"/>
    <numFmt numFmtId="166" formatCode="&quot;$&quot;#,##0.00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6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b/>
      <sz val="12"/>
      <color theme="1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44" fontId="1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1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9" fontId="6" fillId="0" borderId="0" xfId="2" applyFont="1"/>
    <xf numFmtId="165" fontId="1" fillId="0" borderId="0" xfId="1" applyNumberFormat="1" applyFont="1"/>
    <xf numFmtId="44" fontId="5" fillId="0" borderId="0" xfId="1" applyFont="1"/>
    <xf numFmtId="0" fontId="2" fillId="0" borderId="0" xfId="0" applyFont="1" applyAlignment="1">
      <alignment horizontal="right"/>
    </xf>
    <xf numFmtId="44" fontId="0" fillId="0" borderId="1" xfId="1" applyFont="1" applyBorder="1"/>
    <xf numFmtId="44" fontId="0" fillId="0" borderId="0" xfId="1" applyFont="1"/>
    <xf numFmtId="0" fontId="7" fillId="0" borderId="0" xfId="0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right"/>
    </xf>
    <xf numFmtId="166" fontId="0" fillId="0" borderId="1" xfId="0" applyNumberFormat="1" applyBorder="1"/>
    <xf numFmtId="44" fontId="5" fillId="0" borderId="1" xfId="1" applyFont="1" applyBorder="1"/>
    <xf numFmtId="0" fontId="5" fillId="0" borderId="1" xfId="0" applyFont="1" applyBorder="1"/>
    <xf numFmtId="0" fontId="9" fillId="0" borderId="0" xfId="0" applyFont="1" applyAlignment="1">
      <alignment horizontal="center" wrapText="1"/>
    </xf>
    <xf numFmtId="0" fontId="11" fillId="0" borderId="0" xfId="0" applyFont="1"/>
    <xf numFmtId="0" fontId="13" fillId="0" borderId="0" xfId="0" applyFont="1"/>
    <xf numFmtId="44" fontId="14" fillId="2" borderId="7" xfId="1" applyFont="1" applyFill="1" applyBorder="1"/>
    <xf numFmtId="0" fontId="15" fillId="0" borderId="0" xfId="0" applyFont="1"/>
    <xf numFmtId="0" fontId="16" fillId="0" borderId="0" xfId="0" quotePrefix="1" applyFont="1" applyAlignment="1">
      <alignment textRotation="90"/>
    </xf>
    <xf numFmtId="0" fontId="13" fillId="0" borderId="1" xfId="0" quotePrefix="1" applyFont="1" applyBorder="1"/>
    <xf numFmtId="166" fontId="13" fillId="0" borderId="3" xfId="0" applyNumberFormat="1" applyFont="1" applyBorder="1"/>
    <xf numFmtId="9" fontId="17" fillId="0" borderId="0" xfId="2" applyFont="1"/>
    <xf numFmtId="0" fontId="13" fillId="0" borderId="0" xfId="0" applyFont="1" applyAlignment="1">
      <alignment horizontal="center"/>
    </xf>
    <xf numFmtId="0" fontId="13" fillId="0" borderId="1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8" xfId="0" applyFont="1" applyBorder="1"/>
    <xf numFmtId="44" fontId="14" fillId="0" borderId="1" xfId="2" applyNumberFormat="1" applyFont="1" applyBorder="1" applyAlignment="1">
      <alignment horizontal="right"/>
    </xf>
    <xf numFmtId="0" fontId="14" fillId="2" borderId="6" xfId="0" applyFont="1" applyFill="1" applyBorder="1"/>
    <xf numFmtId="166" fontId="15" fillId="0" borderId="0" xfId="2" quotePrefix="1" applyNumberFormat="1" applyFont="1"/>
    <xf numFmtId="166" fontId="15" fillId="0" borderId="0" xfId="2" applyNumberFormat="1" applyFont="1"/>
    <xf numFmtId="166" fontId="15" fillId="0" borderId="0" xfId="1" applyNumberFormat="1" applyFont="1"/>
    <xf numFmtId="166" fontId="14" fillId="2" borderId="6" xfId="0" applyNumberFormat="1" applyFont="1" applyFill="1" applyBorder="1"/>
    <xf numFmtId="166" fontId="11" fillId="0" borderId="0" xfId="0" applyNumberFormat="1" applyFont="1"/>
    <xf numFmtId="0" fontId="16" fillId="0" borderId="0" xfId="0" applyFont="1" applyAlignment="1">
      <alignment horizontal="center"/>
    </xf>
    <xf numFmtId="0" fontId="14" fillId="2" borderId="7" xfId="0" applyFont="1" applyFill="1" applyBorder="1"/>
    <xf numFmtId="166" fontId="13" fillId="0" borderId="0" xfId="0" quotePrefix="1" applyNumberFormat="1" applyFont="1"/>
    <xf numFmtId="166" fontId="13" fillId="0" borderId="3" xfId="0" quotePrefix="1" applyNumberFormat="1" applyFont="1" applyBorder="1"/>
    <xf numFmtId="0" fontId="13" fillId="0" borderId="1" xfId="0" applyFont="1" applyBorder="1" applyAlignment="1">
      <alignment horizontal="right"/>
    </xf>
    <xf numFmtId="166" fontId="13" fillId="0" borderId="8" xfId="0" applyNumberFormat="1" applyFont="1" applyBorder="1"/>
    <xf numFmtId="0" fontId="13" fillId="0" borderId="0" xfId="0" applyFont="1" applyAlignment="1">
      <alignment horizontal="right"/>
    </xf>
    <xf numFmtId="44" fontId="11" fillId="0" borderId="0" xfId="0" applyNumberFormat="1" applyFont="1"/>
    <xf numFmtId="166" fontId="14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0" fontId="18" fillId="0" borderId="9" xfId="0" applyFont="1" applyBorder="1"/>
    <xf numFmtId="0" fontId="11" fillId="0" borderId="9" xfId="0" applyFont="1" applyBorder="1"/>
    <xf numFmtId="0" fontId="13" fillId="0" borderId="9" xfId="0" applyFont="1" applyBorder="1"/>
    <xf numFmtId="167" fontId="13" fillId="0" borderId="2" xfId="3" applyNumberFormat="1" applyFont="1" applyBorder="1"/>
    <xf numFmtId="0" fontId="12" fillId="0" borderId="9" xfId="0" applyFont="1" applyBorder="1"/>
    <xf numFmtId="0" fontId="15" fillId="0" borderId="9" xfId="0" applyFont="1" applyBorder="1"/>
    <xf numFmtId="0" fontId="16" fillId="0" borderId="2" xfId="0" applyFont="1" applyBorder="1" applyAlignment="1">
      <alignment horizontal="right" textRotation="90" wrapText="1"/>
    </xf>
    <xf numFmtId="0" fontId="16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44" fontId="14" fillId="2" borderId="4" xfId="1" applyFont="1" applyFill="1" applyBorder="1" applyAlignment="1">
      <alignment horizontal="left" wrapText="1"/>
    </xf>
    <xf numFmtId="44" fontId="14" fillId="2" borderId="3" xfId="1" applyFont="1" applyFill="1" applyBorder="1" applyAlignment="1">
      <alignment horizontal="left" wrapText="1"/>
    </xf>
    <xf numFmtId="44" fontId="14" fillId="2" borderId="5" xfId="1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16" fillId="0" borderId="2" xfId="0" quotePrefix="1" applyFont="1" applyBorder="1" applyAlignment="1">
      <alignment horizontal="right" textRotation="90" wrapText="1"/>
    </xf>
    <xf numFmtId="0" fontId="16" fillId="0" borderId="1" xfId="0" quotePrefix="1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44" fontId="1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</dxfs>
  <tableStyles count="0" defaultTableStyle="TableStyleMedium2" defaultPivotStyle="PivotStyleLight16"/>
  <colors>
    <mruColors>
      <color rgb="FF800000"/>
      <color rgb="FFBFBFBF"/>
      <color rgb="FFFFFDFD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eetMetadata" Target="metadata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91440</xdr:colOff>
      <xdr:row>0</xdr:row>
      <xdr:rowOff>0</xdr:rowOff>
    </xdr:from>
    <xdr:ext cx="1943100" cy="1147191"/>
    <xdr:pic>
      <xdr:nvPicPr>
        <xdr:cNvPr id="2" name="Picture 1" descr="Mississippi State University&#10;Extension">
          <a:extLst>
            <a:ext uri="{FF2B5EF4-FFF2-40B4-BE49-F238E27FC236}">
              <a16:creationId xmlns:a16="http://schemas.microsoft.com/office/drawing/2014/main" id="{E081181F-8313-45CF-A846-26955E11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8573" y="0"/>
          <a:ext cx="1943100" cy="1147191"/>
        </a:xfrm>
        <a:prstGeom prst="rect">
          <a:avLst/>
        </a:prstGeom>
      </xdr:spPr>
    </xdr:pic>
    <xdr:clientData/>
  </xdr:oneCellAnchor>
  <xdr:oneCellAnchor>
    <xdr:from>
      <xdr:col>2</xdr:col>
      <xdr:colOff>1345449</xdr:colOff>
      <xdr:row>11</xdr:row>
      <xdr:rowOff>72910</xdr:rowOff>
    </xdr:from>
    <xdr:ext cx="1534911" cy="5519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EFDB44-064C-4B4C-AFC6-A1989D9F7D3B}"/>
            </a:ext>
          </a:extLst>
        </xdr:cNvPr>
        <xdr:cNvSpPr txBox="1"/>
      </xdr:nvSpPr>
      <xdr:spPr>
        <a:xfrm>
          <a:off x="4218189" y="3448570"/>
          <a:ext cx="1534911" cy="551930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Any value in grey can be changed without modifying a formula.</a:t>
          </a:r>
        </a:p>
      </xdr:txBody>
    </xdr:sp>
    <xdr:clientData/>
  </xdr:oneCellAnchor>
  <xdr:twoCellAnchor>
    <xdr:from>
      <xdr:col>2</xdr:col>
      <xdr:colOff>1158240</xdr:colOff>
      <xdr:row>11</xdr:row>
      <xdr:rowOff>182880</xdr:rowOff>
    </xdr:from>
    <xdr:to>
      <xdr:col>2</xdr:col>
      <xdr:colOff>1295400</xdr:colOff>
      <xdr:row>12</xdr:row>
      <xdr:rowOff>129540</xdr:rowOff>
    </xdr:to>
    <xdr:sp macro="" textlink="">
      <xdr:nvSpPr>
        <xdr:cNvPr id="4" name="Star: 5 Points 3">
          <a:extLst>
            <a:ext uri="{FF2B5EF4-FFF2-40B4-BE49-F238E27FC236}">
              <a16:creationId xmlns:a16="http://schemas.microsoft.com/office/drawing/2014/main" id="{071DE948-DB50-1039-7F0D-AC13F8C5BBFE}"/>
            </a:ext>
          </a:extLst>
        </xdr:cNvPr>
        <xdr:cNvSpPr/>
      </xdr:nvSpPr>
      <xdr:spPr>
        <a:xfrm>
          <a:off x="4030980" y="3558540"/>
          <a:ext cx="137160" cy="167640"/>
        </a:xfrm>
        <a:prstGeom prst="star5">
          <a:avLst/>
        </a:prstGeom>
        <a:solidFill>
          <a:srgbClr val="800000"/>
        </a:solidFill>
        <a:ln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419101</xdr:colOff>
      <xdr:row>8</xdr:row>
      <xdr:rowOff>175260</xdr:rowOff>
    </xdr:from>
    <xdr:ext cx="1577339" cy="4903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F1C920D-57B3-4C3B-AED4-27FBDC2F36D6}"/>
            </a:ext>
          </a:extLst>
        </xdr:cNvPr>
        <xdr:cNvSpPr txBox="1"/>
      </xdr:nvSpPr>
      <xdr:spPr>
        <a:xfrm>
          <a:off x="13083541" y="2895600"/>
          <a:ext cx="1577339" cy="490327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Comparing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net returns between Crop 1 and Crop 2 across different yields</a:t>
          </a:r>
        </a:p>
      </xdr:txBody>
    </xdr:sp>
    <xdr:clientData/>
  </xdr:oneCellAnchor>
  <xdr:twoCellAnchor>
    <xdr:from>
      <xdr:col>15</xdr:col>
      <xdr:colOff>207645</xdr:colOff>
      <xdr:row>24</xdr:row>
      <xdr:rowOff>7620</xdr:rowOff>
    </xdr:from>
    <xdr:to>
      <xdr:col>16</xdr:col>
      <xdr:colOff>32385</xdr:colOff>
      <xdr:row>24</xdr:row>
      <xdr:rowOff>137160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04639AC-A572-0087-F049-63555070C410}"/>
            </a:ext>
          </a:extLst>
        </xdr:cNvPr>
        <xdr:cNvCxnSpPr/>
      </xdr:nvCxnSpPr>
      <xdr:spPr>
        <a:xfrm flipV="1">
          <a:off x="12980670" y="6217920"/>
          <a:ext cx="281940" cy="129540"/>
        </a:xfrm>
        <a:prstGeom prst="straightConnector1">
          <a:avLst/>
        </a:prstGeom>
        <a:ln>
          <a:solidFill>
            <a:srgbClr val="8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66675</xdr:colOff>
      <xdr:row>21</xdr:row>
      <xdr:rowOff>57150</xdr:rowOff>
    </xdr:from>
    <xdr:ext cx="1577339" cy="4903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C473001-E1EC-4917-8894-30D1868981E6}"/>
            </a:ext>
          </a:extLst>
        </xdr:cNvPr>
        <xdr:cNvSpPr txBox="1"/>
      </xdr:nvSpPr>
      <xdr:spPr>
        <a:xfrm>
          <a:off x="13296900" y="5705475"/>
          <a:ext cx="1577339" cy="490327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Comparing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net returns between Crop 1 and Crop 2 across different prices</a:t>
          </a:r>
        </a:p>
      </xdr:txBody>
    </xdr:sp>
    <xdr:clientData/>
  </xdr:oneCellAnchor>
  <xdr:twoCellAnchor>
    <xdr:from>
      <xdr:col>15</xdr:col>
      <xdr:colOff>215265</xdr:colOff>
      <xdr:row>11</xdr:row>
      <xdr:rowOff>87630</xdr:rowOff>
    </xdr:from>
    <xdr:to>
      <xdr:col>16</xdr:col>
      <xdr:colOff>70485</xdr:colOff>
      <xdr:row>12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C875ADE-73E0-4BDA-BB41-3B3092AF01EC}"/>
            </a:ext>
          </a:extLst>
        </xdr:cNvPr>
        <xdr:cNvCxnSpPr/>
      </xdr:nvCxnSpPr>
      <xdr:spPr>
        <a:xfrm flipV="1">
          <a:off x="12988290" y="3459480"/>
          <a:ext cx="312420" cy="154305"/>
        </a:xfrm>
        <a:prstGeom prst="straightConnector1">
          <a:avLst/>
        </a:prstGeom>
        <a:ln>
          <a:solidFill>
            <a:srgbClr val="8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342900</xdr:colOff>
      <xdr:row>17</xdr:row>
      <xdr:rowOff>213360</xdr:rowOff>
    </xdr:from>
    <xdr:ext cx="4183380" cy="38728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ADCC19C-3E5D-4B77-A302-689B431B7865}"/>
            </a:ext>
          </a:extLst>
        </xdr:cNvPr>
        <xdr:cNvSpPr txBox="1"/>
      </xdr:nvSpPr>
      <xdr:spPr>
        <a:xfrm>
          <a:off x="8229600" y="4861560"/>
          <a:ext cx="4183380" cy="387286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Any value in white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or green</a:t>
          </a: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, Crop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1 has higher net returns than Crop 2. Any value that is red, Crop 1 has lower net returns than Crop 2.</a:t>
          </a:r>
          <a:endParaRPr lang="en-US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287866</xdr:colOff>
      <xdr:row>1</xdr:row>
      <xdr:rowOff>2243</xdr:rowOff>
    </xdr:to>
    <xdr:pic>
      <xdr:nvPicPr>
        <xdr:cNvPr id="6" name="Picture 5" descr="Mississippi State University&#10;Department of Agricultural Economics">
          <a:extLst>
            <a:ext uri="{FF2B5EF4-FFF2-40B4-BE49-F238E27FC236}">
              <a16:creationId xmlns:a16="http://schemas.microsoft.com/office/drawing/2014/main" id="{BB228654-4E28-48C6-0F9F-197716DE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933" cy="1145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EF48-7AB9-4EA7-A10C-D03060882632}">
  <sheetPr codeName="Sheet1"/>
  <dimension ref="A1:AW30"/>
  <sheetViews>
    <sheetView showGridLines="0" tabSelected="1" zoomScale="80" zoomScaleNormal="80" workbookViewId="0">
      <selection activeCell="Q1" sqref="Q1"/>
    </sheetView>
  </sheetViews>
  <sheetFormatPr defaultColWidth="8.85546875" defaultRowHeight="14.25" x14ac:dyDescent="0.2"/>
  <cols>
    <col min="1" max="1" width="23.7109375" style="31" customWidth="1"/>
    <col min="2" max="2" width="18.140625" style="31" customWidth="1"/>
    <col min="3" max="3" width="27.7109375" style="31" customWidth="1"/>
    <col min="4" max="4" width="14.28515625" style="31" customWidth="1"/>
    <col min="5" max="5" width="11.7109375" style="31" customWidth="1"/>
    <col min="6" max="6" width="12.5703125" style="31" customWidth="1"/>
    <col min="7" max="7" width="7" style="31" customWidth="1"/>
    <col min="8" max="8" width="8.28515625" style="31" customWidth="1"/>
    <col min="9" max="15" width="9.85546875" style="31" customWidth="1"/>
    <col min="16" max="16" width="6.7109375" style="31" customWidth="1"/>
    <col min="17" max="17" width="10" style="31" customWidth="1"/>
    <col min="18" max="18" width="12.140625" style="31" customWidth="1"/>
    <col min="19" max="19" width="8.85546875" style="31"/>
    <col min="20" max="20" width="8.85546875" style="31" customWidth="1"/>
    <col min="21" max="27" width="11.7109375" style="31" customWidth="1"/>
    <col min="28" max="28" width="12.7109375" style="31" customWidth="1"/>
    <col min="29" max="29" width="12.140625" style="31" customWidth="1"/>
    <col min="30" max="30" width="27.7109375" style="31" customWidth="1"/>
    <col min="31" max="31" width="11.140625" style="31" customWidth="1"/>
    <col min="32" max="32" width="9.85546875" style="31" bestFit="1" customWidth="1"/>
    <col min="33" max="33" width="8.85546875" style="31"/>
    <col min="34" max="34" width="8" style="31" customWidth="1"/>
    <col min="35" max="35" width="6" style="31" customWidth="1"/>
    <col min="36" max="36" width="7" style="31" bestFit="1" customWidth="1"/>
    <col min="37" max="37" width="8" style="31" bestFit="1" customWidth="1"/>
    <col min="38" max="40" width="8.85546875" style="31"/>
    <col min="41" max="41" width="6.42578125" style="31" customWidth="1"/>
    <col min="42" max="42" width="9.28515625" style="31" customWidth="1"/>
    <col min="43" max="43" width="6.42578125" style="31" customWidth="1"/>
    <col min="44" max="45" width="7.28515625" style="31" bestFit="1" customWidth="1"/>
    <col min="46" max="16384" width="8.85546875" style="31"/>
  </cols>
  <sheetData>
    <row r="1" spans="1:49" ht="90" customHeight="1" x14ac:dyDescent="0.2">
      <c r="A1" s="70" t="s">
        <v>526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30"/>
      <c r="P1" s="30"/>
      <c r="Q1" s="30"/>
      <c r="AR1" s="31" t="s">
        <v>250</v>
      </c>
      <c r="AS1" s="31" t="s">
        <v>251</v>
      </c>
    </row>
    <row r="2" spans="1:49" x14ac:dyDescent="0.2">
      <c r="AP2" s="31" t="s">
        <v>56</v>
      </c>
      <c r="AR2" s="31" t="str">
        <f>VLOOKUP(B8,BudgetList!$A$1:$B$95,2,FALSE)</f>
        <v>Rice6</v>
      </c>
      <c r="AS2" s="31" t="str">
        <f>VLOOKUP(B21,BudgetList!$A$1:$B$85,2,FALSE)</f>
        <v>Rice7</v>
      </c>
    </row>
    <row r="3" spans="1:49" x14ac:dyDescent="0.2">
      <c r="AP3" s="31" t="s">
        <v>122</v>
      </c>
    </row>
    <row r="4" spans="1:49" ht="15" customHeight="1" x14ac:dyDescent="0.25">
      <c r="E4"/>
      <c r="AP4" s="31" t="s">
        <v>98</v>
      </c>
    </row>
    <row r="5" spans="1:49" ht="22.15" customHeight="1" thickBot="1" x14ac:dyDescent="0.3">
      <c r="A5" s="66" t="s">
        <v>250</v>
      </c>
      <c r="B5" s="63"/>
      <c r="C5" s="66"/>
      <c r="D5" s="63"/>
      <c r="AP5" s="31" t="s">
        <v>10</v>
      </c>
    </row>
    <row r="6" spans="1:49" x14ac:dyDescent="0.2">
      <c r="AP6" s="31" t="s">
        <v>383</v>
      </c>
    </row>
    <row r="7" spans="1:49" ht="17.45" customHeight="1" x14ac:dyDescent="0.25">
      <c r="A7" s="32" t="s">
        <v>404</v>
      </c>
      <c r="B7" s="33" t="s">
        <v>98</v>
      </c>
      <c r="C7" s="34"/>
    </row>
    <row r="8" spans="1:49" ht="28.15" customHeight="1" thickBot="1" x14ac:dyDescent="0.3">
      <c r="A8" s="32" t="s">
        <v>405</v>
      </c>
      <c r="B8" s="73" t="s">
        <v>240</v>
      </c>
      <c r="C8" s="74"/>
      <c r="D8" s="75"/>
      <c r="H8" s="62" t="str">
        <f>IF(AND(B7="Corn",B20="Cotton"),"Table 1. Difference in Net Returns Between Corn and Cotton $/ac",IF(AND(B7="Corn",B20="Rice"),"Table 1. Difference in Net Returns Between Corn and Rice $/ac",IF(AND(B7="Corn",B20="Soybeans"),"Table 1. Difference in Net Returns Between Corn and Soybeans $/ac",IF(AND(B7="Cotton",B20="Corn"),"Table 1. Difference in Net Returns Between Cotton and Corn $/ac",IF(AND(B7="Cotton",B20="Rice"),"Table 1. Difference in Net Returns Between Cotton and Rice $/ac",IF(AND(B7="Cotton",B20="Soybeans"),"Table 1. Difference in Net Returns Between Cotton and Soybeans $/ac",IF(AND(B7="Rice",B20="Corn"),"Table 1. Difference in Net Returns Between Rice and Corn $/ac",IF(AND(B7="Rice",B20="Cotton"),"Table 1. Difference in Net Returns Between Rice and Cotton $/ac",IF(AND(B7="Rice",B20="Soybeans"),"Table 1. Difference in Net Returns Between Rice and Soybeans $/ac",IF(AND(B7="Soybeans",B20="Corn"),"Table 1. Difference in Net Returns Between Soybeans and Corn $/ac",IF(AND(B7="Soybeans",B20="Cotton"),"Table 1. Difference in Net Returns Between Soybeans and Cotton $/ac",IF(AND(B7="Soybeans",B20="Rice"),"Table 1. Difference in Net Returns Between Soybeans and Rice $/ac",IF(AND(B7="Soybeans",B20="Cotton"),"Table 1. Difference in Net Returns Between Soybeans and Cotton $/ac",IF(AND(B7="Corn",B20="Corn"),"Table 1. Difference in Net Returns Between Corn 1 and Corn 2 $/ac",IF(AND(B7="Soybeans",B20="Soybeans"),"Table 1. Difference in Net Returns Between Soybean 1 and Soybean 2 $/ac",IF(AND(B7="Cotton",B20="Cotton"),"Table 1. Difference in Net Returns Between Cotton 1 and Cotton 2 $/ac",IF(AND(B7="Rice",B20="Rice"),"Table 1. Difference in Net Returns Between Rice 1 and Rice 2 $/ac",)))))))))))))))))</f>
        <v>Table 1. Difference in Net Returns Between Rice 1 and Rice 2 $/ac</v>
      </c>
      <c r="I8" s="63"/>
      <c r="J8" s="64"/>
      <c r="K8" s="64"/>
      <c r="L8" s="64"/>
      <c r="M8" s="64"/>
      <c r="N8" s="64"/>
      <c r="O8" s="64"/>
      <c r="T8" s="79" t="str">
        <f>IF(B7="Corn","Table 3. Corn Net Returns Across Yield and Price $/ac",IF(B7="Cotton","Table 3. Cotton Net Returns Across Yield and Price $/ac",IF(B7="Rice","Table 3. Rice Net Returns Across Yield and Price $/ac",IF(B7="Soybeans","Table 3. Soybean Net Returns Across Yield and Price $/ac",IF(B7="Wheat","Table 3. Wheat Net Returns Across Yield and Price","")))))</f>
        <v>Table 3. Rice Net Returns Across Yield and Price $/ac</v>
      </c>
      <c r="U8" s="79"/>
      <c r="V8" s="79"/>
      <c r="W8" s="79"/>
      <c r="X8" s="79"/>
      <c r="Y8" s="79"/>
      <c r="Z8" s="79"/>
      <c r="AA8" s="79"/>
    </row>
    <row r="9" spans="1:49" ht="16.149999999999999" customHeight="1" x14ac:dyDescent="0.25">
      <c r="B9" s="34"/>
      <c r="G9" s="35"/>
      <c r="I9" s="78" t="str">
        <f>IF(B7="Corn","Corn Yields bu/ac",IF(B7="Cotton","Lint Yields lbs/ac",IF(B7="Rice","Rice Yields bu/ac",IF(B7="Soybeans","Soybean Yields bu/ac",IF(B7="Wheat","Wheat Yields bu/ac","")))))</f>
        <v>Rice Yields bu/ac</v>
      </c>
      <c r="J9" s="78"/>
      <c r="K9" s="78"/>
      <c r="L9" s="78"/>
      <c r="M9" s="78"/>
      <c r="N9" s="78"/>
      <c r="O9" s="78"/>
      <c r="U9" s="80" t="str">
        <f>IF(B7="Corn","Corn Price $/bu",IF(B7="Cotton","Lint Price $/lb",IF(B7="Rice","Rice Price $/bu",IF(B7="Soybeans","Soybean Price $/bu",IF(B7="Wheat","Wheat Price $/bu","")))))</f>
        <v>Rice Price $/bu</v>
      </c>
      <c r="V9" s="80"/>
      <c r="W9" s="80"/>
      <c r="X9" s="80"/>
      <c r="Y9" s="80"/>
      <c r="Z9" s="80"/>
      <c r="AA9" s="80"/>
      <c r="AE9" s="38"/>
      <c r="AF9" s="39"/>
    </row>
    <row r="10" spans="1:49" ht="16.899999999999999" customHeight="1" x14ac:dyDescent="0.25">
      <c r="A10" s="32"/>
      <c r="B10" s="41" t="str">
        <f>IF(B7="Cotton","Lint lbs/ac","bu/ac")</f>
        <v>bu/ac</v>
      </c>
      <c r="C10" s="41" t="str">
        <f>IF(B7="Cotton","Cottonseed lbs/ac","")</f>
        <v/>
      </c>
      <c r="G10" s="35"/>
      <c r="I10" s="36">
        <f>IF($B$7="Cotton",J10-2*B12,J10-$B$12)</f>
        <v>165</v>
      </c>
      <c r="J10" s="36">
        <f>IF($B$7="Cotton",K10-2*B12,K10-$B$12)</f>
        <v>170</v>
      </c>
      <c r="K10" s="36">
        <f>IF($B$7="Cotton",L10-2*$B$12,L10-$B$12)</f>
        <v>175</v>
      </c>
      <c r="L10" s="36">
        <f>IF(B7="Cotton",B11+#REF!,B11)</f>
        <v>180</v>
      </c>
      <c r="M10" s="36">
        <f>IF($B$7="Cotton",L10+2*$B$12,L10+$B$12)</f>
        <v>185</v>
      </c>
      <c r="N10" s="36">
        <f>IF($B$7="Cotton",M10+2*$B$12,M10+$B$12)</f>
        <v>190</v>
      </c>
      <c r="O10" s="36">
        <f>IF($B$7="Cotton",N10+2*$B$12,N10+$B$12)</f>
        <v>195</v>
      </c>
      <c r="P10" s="32"/>
      <c r="U10" s="37">
        <f>V10-Calculator!$B$16</f>
        <v>5.7000000000000011</v>
      </c>
      <c r="V10" s="37">
        <f>W10-Calculator!$B$16</f>
        <v>5.8000000000000007</v>
      </c>
      <c r="W10" s="37">
        <f>X10-Calculator!$B$16</f>
        <v>5.9</v>
      </c>
      <c r="X10" s="37">
        <f>B15</f>
        <v>6</v>
      </c>
      <c r="Y10" s="37">
        <f>X10+$B$16</f>
        <v>6.1</v>
      </c>
      <c r="Z10" s="37">
        <f t="shared" ref="Z10:AA10" si="0">Y10+$B$16</f>
        <v>6.1999999999999993</v>
      </c>
      <c r="AA10" s="37">
        <f t="shared" si="0"/>
        <v>6.2999999999999989</v>
      </c>
      <c r="AE10" s="40" t="s">
        <v>406</v>
      </c>
      <c r="AF10" s="44" t="str">
        <f>IF(B7=0,"",B7)</f>
        <v>Rice</v>
      </c>
      <c r="AP10" s="7"/>
    </row>
    <row r="11" spans="1:49" ht="18.600000000000001" customHeight="1" x14ac:dyDescent="0.25">
      <c r="A11" s="32" t="s">
        <v>248</v>
      </c>
      <c r="B11" s="45">
        <v>180</v>
      </c>
      <c r="C11" s="42"/>
      <c r="G11" s="77" t="str">
        <f>IF(B20="Corn","Corn Yields bu/ac",IF(B20="Cotton","Lint Yields lbs/ac",IF(B20="Rice","Rice Yields bu/ac",IF(B20="Soybeans","Soybean Yields bu/ac",IF(B20="Wheat","Wheat Yields bu/ac","")))))</f>
        <v>Rice Yields bu/ac</v>
      </c>
      <c r="H11" s="65">
        <f>IF($B$20="Cotton",H12-2*$B$25,H12-$B$25)</f>
        <v>165</v>
      </c>
      <c r="I11" s="60">
        <f t="shared" ref="I11:I17" ca="1" si="1">$X$11-X24</f>
        <v>-9.3299999999999272</v>
      </c>
      <c r="J11" s="60">
        <f ca="1">$X$12-$X24</f>
        <v>20.670000000000073</v>
      </c>
      <c r="K11" s="60">
        <f t="shared" ref="K11:K17" ca="1" si="2">$X$13-$X24</f>
        <v>50.670000000000073</v>
      </c>
      <c r="L11" s="60">
        <f t="shared" ref="L11:L17" ca="1" si="3">$X$14-$X24</f>
        <v>80.670000000000073</v>
      </c>
      <c r="M11" s="60">
        <f t="shared" ref="M11:M17" ca="1" si="4">$X$15-$X24</f>
        <v>110.67000000000007</v>
      </c>
      <c r="N11" s="60">
        <f t="shared" ref="N11:N17" ca="1" si="5">$X$16-$X24</f>
        <v>140.67000000000007</v>
      </c>
      <c r="O11" s="60">
        <f t="shared" ref="O11:O17" ca="1" si="6">$X$17-$X24</f>
        <v>170.67000000000007</v>
      </c>
      <c r="S11" s="68" t="str">
        <f>IF(B7="Corn","Corn Yields bu/ac",IF(B7="Cotton","Lint Yields lbs/ac",IF(B7="Rice","Rice Yields bu/ac",IF(B7="Soybeans","Soybean Yields bu/ac",IF(B7="Wheat","Wheat Yields bu/ac","")))))</f>
        <v>Rice Yields bu/ac</v>
      </c>
      <c r="T11" s="43">
        <f>T12-$B$12</f>
        <v>165</v>
      </c>
      <c r="U11" s="61">
        <f ca="1">IF($B$7="Cotton",(U$10*$T11+($C$11*$C$15)-$AF$13),(U$10*$T11)-$AF$13)</f>
        <v>-271.3599999999999</v>
      </c>
      <c r="V11" s="61">
        <f t="shared" ref="V11:AA17" ca="1" si="7">IF($B$7="Cotton",(V$10*$T11+($C$11*$C$15)-$AF$13),(V$10*$T11)-$AF$13)</f>
        <v>-254.86</v>
      </c>
      <c r="W11" s="61">
        <f t="shared" ca="1" si="7"/>
        <v>-238.36</v>
      </c>
      <c r="X11" s="61">
        <f t="shared" ca="1" si="7"/>
        <v>-221.86000000000013</v>
      </c>
      <c r="Y11" s="61">
        <f t="shared" ca="1" si="7"/>
        <v>-205.36000000000024</v>
      </c>
      <c r="Z11" s="61">
        <f t="shared" ca="1" si="7"/>
        <v>-188.86000000000024</v>
      </c>
      <c r="AA11" s="61">
        <f t="shared" ca="1" si="7"/>
        <v>-172.36000000000035</v>
      </c>
      <c r="AD11" s="32" t="s">
        <v>291</v>
      </c>
      <c r="AE11" s="31" t="s">
        <v>290</v>
      </c>
      <c r="AF11" s="46">
        <f ca="1">VLOOKUP(AD11,INDIRECT("'"&amp;$AR$2&amp;"'!"&amp;"A99:E102"),5,FALSE)</f>
        <v>1015.1700000000002</v>
      </c>
    </row>
    <row r="12" spans="1:49" ht="17.45" customHeight="1" x14ac:dyDescent="0.25">
      <c r="A12" s="32" t="s">
        <v>402</v>
      </c>
      <c r="B12" s="45">
        <v>5</v>
      </c>
      <c r="C12" s="34"/>
      <c r="G12" s="77"/>
      <c r="H12" s="65">
        <f>IF($B$20="Cotton",H13-2*$B$25,H13-$B$25)</f>
        <v>170</v>
      </c>
      <c r="I12" s="60">
        <f t="shared" ca="1" si="1"/>
        <v>-39.329999999999927</v>
      </c>
      <c r="J12" s="60">
        <f t="shared" ref="J12:J17" ca="1" si="8">$X$12-X25</f>
        <v>-9.3299999999999272</v>
      </c>
      <c r="K12" s="60">
        <f t="shared" ca="1" si="2"/>
        <v>20.670000000000073</v>
      </c>
      <c r="L12" s="60">
        <f t="shared" ca="1" si="3"/>
        <v>50.670000000000073</v>
      </c>
      <c r="M12" s="60">
        <f t="shared" ca="1" si="4"/>
        <v>80.670000000000073</v>
      </c>
      <c r="N12" s="60">
        <f t="shared" ca="1" si="5"/>
        <v>110.67000000000007</v>
      </c>
      <c r="O12" s="60">
        <f t="shared" ca="1" si="6"/>
        <v>140.67000000000007</v>
      </c>
      <c r="S12" s="68"/>
      <c r="T12" s="43">
        <f>T13-$B$12</f>
        <v>170</v>
      </c>
      <c r="U12" s="61">
        <f t="shared" ref="U12:U17" ca="1" si="9">IF($B$7="Cotton",(U$10*$T12+($C$11*$C$15)-$AF$13),(U$10*$T12)-$AF$13)</f>
        <v>-242.8599999999999</v>
      </c>
      <c r="V12" s="61">
        <f t="shared" ca="1" si="7"/>
        <v>-225.86</v>
      </c>
      <c r="W12" s="61">
        <f t="shared" ca="1" si="7"/>
        <v>-208.86</v>
      </c>
      <c r="X12" s="61">
        <f t="shared" ca="1" si="7"/>
        <v>-191.86000000000013</v>
      </c>
      <c r="Y12" s="61">
        <f t="shared" ca="1" si="7"/>
        <v>-174.86000000000013</v>
      </c>
      <c r="Z12" s="61">
        <f t="shared" ca="1" si="7"/>
        <v>-157.86000000000035</v>
      </c>
      <c r="AA12" s="61">
        <f t="shared" ca="1" si="7"/>
        <v>-140.86000000000035</v>
      </c>
      <c r="AD12" s="32" t="s">
        <v>288</v>
      </c>
      <c r="AE12" s="31" t="s">
        <v>290</v>
      </c>
      <c r="AF12" s="47">
        <f ca="1">VLOOKUP(AD12,INDIRECT("'"&amp;$AR$2&amp;"'!"&amp;"A99:E102"),5,FALSE)</f>
        <v>196.69</v>
      </c>
    </row>
    <row r="13" spans="1:49" ht="15.75" customHeight="1" x14ac:dyDescent="0.25">
      <c r="B13" s="34"/>
      <c r="C13" s="34"/>
      <c r="G13" s="77"/>
      <c r="H13" s="65">
        <f>IF($B$20="Cotton",H14-2*$B$25,H14-$B$25)</f>
        <v>175</v>
      </c>
      <c r="I13" s="60">
        <f t="shared" ca="1" si="1"/>
        <v>-69.329999999999927</v>
      </c>
      <c r="J13" s="60">
        <f t="shared" ca="1" si="8"/>
        <v>-39.329999999999927</v>
      </c>
      <c r="K13" s="60">
        <f t="shared" ca="1" si="2"/>
        <v>-9.3299999999999272</v>
      </c>
      <c r="L13" s="60">
        <f t="shared" ca="1" si="3"/>
        <v>20.670000000000073</v>
      </c>
      <c r="M13" s="60">
        <f t="shared" ca="1" si="4"/>
        <v>50.670000000000073</v>
      </c>
      <c r="N13" s="60">
        <f t="shared" ca="1" si="5"/>
        <v>80.670000000000073</v>
      </c>
      <c r="O13" s="60">
        <f t="shared" ca="1" si="6"/>
        <v>110.67000000000007</v>
      </c>
      <c r="S13" s="68"/>
      <c r="T13" s="43">
        <f>T14-$B$12</f>
        <v>175</v>
      </c>
      <c r="U13" s="61">
        <f t="shared" ca="1" si="9"/>
        <v>-214.3599999999999</v>
      </c>
      <c r="V13" s="61">
        <f t="shared" ca="1" si="7"/>
        <v>-196.86</v>
      </c>
      <c r="W13" s="61">
        <f t="shared" ca="1" si="7"/>
        <v>-179.36000000000013</v>
      </c>
      <c r="X13" s="61">
        <f t="shared" ca="1" si="7"/>
        <v>-161.86000000000013</v>
      </c>
      <c r="Y13" s="61">
        <f t="shared" ca="1" si="7"/>
        <v>-144.36000000000013</v>
      </c>
      <c r="Z13" s="61">
        <f t="shared" ca="1" si="7"/>
        <v>-126.86000000000035</v>
      </c>
      <c r="AA13" s="61">
        <f t="shared" ca="1" si="7"/>
        <v>-109.36000000000035</v>
      </c>
      <c r="AD13" s="32" t="s">
        <v>289</v>
      </c>
      <c r="AE13" s="31" t="s">
        <v>290</v>
      </c>
      <c r="AF13" s="47">
        <f ca="1">VLOOKUP(AD13,INDIRECT("'"&amp;$AR$2&amp;"'!"&amp;"A99:E102"),5,FALSE)</f>
        <v>1211.8600000000001</v>
      </c>
    </row>
    <row r="14" spans="1:49" ht="16.899999999999999" customHeight="1" x14ac:dyDescent="0.25">
      <c r="A14" s="32"/>
      <c r="B14" s="41" t="str">
        <f>IF(B7="Cotton","Lint $/lb","$/bu")</f>
        <v>$/bu</v>
      </c>
      <c r="C14" s="41" t="str">
        <f>IF(B7="Cotton", "Cottonseed $/lb","")</f>
        <v/>
      </c>
      <c r="G14" s="77"/>
      <c r="H14" s="65">
        <f>IF(B20="Cotton",B24,B24)</f>
        <v>180</v>
      </c>
      <c r="I14" s="60">
        <f t="shared" ca="1" si="1"/>
        <v>-99.329999999999927</v>
      </c>
      <c r="J14" s="60">
        <f t="shared" ca="1" si="8"/>
        <v>-69.329999999999927</v>
      </c>
      <c r="K14" s="60">
        <f t="shared" ca="1" si="2"/>
        <v>-39.329999999999927</v>
      </c>
      <c r="L14" s="60">
        <f t="shared" ca="1" si="3"/>
        <v>-9.3299999999999272</v>
      </c>
      <c r="M14" s="60">
        <f t="shared" ca="1" si="4"/>
        <v>20.670000000000073</v>
      </c>
      <c r="N14" s="60">
        <f t="shared" ca="1" si="5"/>
        <v>50.670000000000073</v>
      </c>
      <c r="O14" s="60">
        <f t="shared" ca="1" si="6"/>
        <v>80.670000000000073</v>
      </c>
      <c r="S14" s="68"/>
      <c r="T14" s="43">
        <f>$B$11</f>
        <v>180</v>
      </c>
      <c r="U14" s="61">
        <f t="shared" ca="1" si="9"/>
        <v>-185.8599999999999</v>
      </c>
      <c r="V14" s="61">
        <f t="shared" ca="1" si="7"/>
        <v>-167.8599999999999</v>
      </c>
      <c r="W14" s="61">
        <f t="shared" ca="1" si="7"/>
        <v>-149.86000000000013</v>
      </c>
      <c r="X14" s="61">
        <f t="shared" ca="1" si="7"/>
        <v>-131.86000000000013</v>
      </c>
      <c r="Y14" s="61">
        <f t="shared" ca="1" si="7"/>
        <v>-113.86000000000013</v>
      </c>
      <c r="Z14" s="61">
        <f t="shared" ca="1" si="7"/>
        <v>-95.860000000000355</v>
      </c>
      <c r="AA14" s="61">
        <f t="shared" ca="1" si="7"/>
        <v>-77.860000000000355</v>
      </c>
      <c r="AD14" s="32" t="s">
        <v>310</v>
      </c>
      <c r="AE14" s="31" t="str">
        <f>IF(AF10="Cotton","$/lb","$/bu")</f>
        <v>$/bu</v>
      </c>
      <c r="AF14" s="48">
        <f ca="1">IFERROR(ROUND(IF(B7="Cotton",(AF13-(C11*C15))/B11,AF13/B11),2),"")</f>
        <v>6.73</v>
      </c>
      <c r="AP14" s="21"/>
      <c r="AQ14" s="25"/>
      <c r="AR14" s="25"/>
      <c r="AS14" s="25"/>
      <c r="AT14" s="25"/>
      <c r="AU14" s="25"/>
      <c r="AV14" s="25"/>
      <c r="AW14" s="25"/>
    </row>
    <row r="15" spans="1:49" ht="14.45" customHeight="1" x14ac:dyDescent="0.25">
      <c r="A15" s="32" t="s">
        <v>249</v>
      </c>
      <c r="B15" s="49">
        <v>6</v>
      </c>
      <c r="C15" s="41"/>
      <c r="G15" s="77"/>
      <c r="H15" s="65">
        <f>IF($B$20="Cotton",H14+2*$B$25, H14+$B$25)</f>
        <v>185</v>
      </c>
      <c r="I15" s="60">
        <f t="shared" ca="1" si="1"/>
        <v>-129.32999999999993</v>
      </c>
      <c r="J15" s="60">
        <f t="shared" ca="1" si="8"/>
        <v>-99.329999999999927</v>
      </c>
      <c r="K15" s="60">
        <f t="shared" ca="1" si="2"/>
        <v>-69.329999999999927</v>
      </c>
      <c r="L15" s="60">
        <f t="shared" ca="1" si="3"/>
        <v>-39.329999999999927</v>
      </c>
      <c r="M15" s="60">
        <f t="shared" ca="1" si="4"/>
        <v>-9.3299999999999272</v>
      </c>
      <c r="N15" s="60">
        <f t="shared" ca="1" si="5"/>
        <v>20.670000000000073</v>
      </c>
      <c r="O15" s="60">
        <f t="shared" ca="1" si="6"/>
        <v>50.670000000000073</v>
      </c>
      <c r="S15" s="68"/>
      <c r="T15" s="43">
        <f>T14+$B$12</f>
        <v>185</v>
      </c>
      <c r="U15" s="61">
        <f t="shared" ca="1" si="9"/>
        <v>-157.3599999999999</v>
      </c>
      <c r="V15" s="61">
        <f t="shared" ca="1" si="7"/>
        <v>-138.8599999999999</v>
      </c>
      <c r="W15" s="61">
        <f t="shared" ca="1" si="7"/>
        <v>-120.36000000000013</v>
      </c>
      <c r="X15" s="61">
        <f t="shared" ca="1" si="7"/>
        <v>-101.86000000000013</v>
      </c>
      <c r="Y15" s="61">
        <f t="shared" ca="1" si="7"/>
        <v>-83.360000000000127</v>
      </c>
      <c r="Z15" s="61">
        <f t="shared" ca="1" si="7"/>
        <v>-64.860000000000355</v>
      </c>
      <c r="AA15" s="61">
        <f t="shared" ca="1" si="7"/>
        <v>-46.360000000000355</v>
      </c>
    </row>
    <row r="16" spans="1:49" ht="18" customHeight="1" x14ac:dyDescent="0.25">
      <c r="A16" s="32" t="s">
        <v>403</v>
      </c>
      <c r="B16" s="49">
        <v>0.1</v>
      </c>
      <c r="C16" s="34"/>
      <c r="G16" s="77"/>
      <c r="H16" s="65">
        <f>IF($B$20="Cotton",H15+2*$B$25, H15+$B$25)</f>
        <v>190</v>
      </c>
      <c r="I16" s="60">
        <f t="shared" ca="1" si="1"/>
        <v>-159.32999999999993</v>
      </c>
      <c r="J16" s="60">
        <f t="shared" ca="1" si="8"/>
        <v>-129.32999999999993</v>
      </c>
      <c r="K16" s="60">
        <f t="shared" ca="1" si="2"/>
        <v>-99.329999999999927</v>
      </c>
      <c r="L16" s="60">
        <f t="shared" ca="1" si="3"/>
        <v>-69.329999999999927</v>
      </c>
      <c r="M16" s="60">
        <f t="shared" ca="1" si="4"/>
        <v>-39.329999999999927</v>
      </c>
      <c r="N16" s="60">
        <f t="shared" ca="1" si="5"/>
        <v>-9.3299999999999272</v>
      </c>
      <c r="O16" s="60">
        <f t="shared" ca="1" si="6"/>
        <v>20.670000000000073</v>
      </c>
      <c r="S16" s="68"/>
      <c r="T16" s="43">
        <f>T15+$B$12</f>
        <v>190</v>
      </c>
      <c r="U16" s="61">
        <f t="shared" ca="1" si="9"/>
        <v>-128.8599999999999</v>
      </c>
      <c r="V16" s="61">
        <f t="shared" ca="1" si="7"/>
        <v>-109.8599999999999</v>
      </c>
      <c r="W16" s="61">
        <f t="shared" ca="1" si="7"/>
        <v>-90.860000000000127</v>
      </c>
      <c r="X16" s="61">
        <f t="shared" ca="1" si="7"/>
        <v>-71.860000000000127</v>
      </c>
      <c r="Y16" s="61">
        <f t="shared" ca="1" si="7"/>
        <v>-52.860000000000127</v>
      </c>
      <c r="Z16" s="61">
        <f t="shared" ca="1" si="7"/>
        <v>-33.860000000000355</v>
      </c>
      <c r="AA16" s="61">
        <f t="shared" ca="1" si="7"/>
        <v>-14.860000000000355</v>
      </c>
      <c r="AQ16" s="50"/>
      <c r="AR16" s="50"/>
    </row>
    <row r="17" spans="1:42" ht="18" customHeight="1" x14ac:dyDescent="0.25">
      <c r="B17" s="34"/>
      <c r="C17" s="34"/>
      <c r="G17" s="77"/>
      <c r="H17" s="65">
        <f>IF($B$20="Cotton",H16+2*$B$25, H16+$B$25)</f>
        <v>195</v>
      </c>
      <c r="I17" s="60">
        <f t="shared" ca="1" si="1"/>
        <v>-189.32999999999993</v>
      </c>
      <c r="J17" s="60">
        <f t="shared" ca="1" si="8"/>
        <v>-159.32999999999993</v>
      </c>
      <c r="K17" s="60">
        <f t="shared" ca="1" si="2"/>
        <v>-129.32999999999993</v>
      </c>
      <c r="L17" s="60">
        <f t="shared" ca="1" si="3"/>
        <v>-99.329999999999927</v>
      </c>
      <c r="M17" s="60">
        <f t="shared" ca="1" si="4"/>
        <v>-69.329999999999927</v>
      </c>
      <c r="N17" s="60">
        <f t="shared" ca="1" si="5"/>
        <v>-39.329999999999927</v>
      </c>
      <c r="O17" s="60">
        <f t="shared" ca="1" si="6"/>
        <v>-9.3299999999999272</v>
      </c>
      <c r="S17" s="68"/>
      <c r="T17" s="43">
        <f>T16+$B$12</f>
        <v>195</v>
      </c>
      <c r="U17" s="61">
        <f t="shared" ca="1" si="9"/>
        <v>-100.3599999999999</v>
      </c>
      <c r="V17" s="61">
        <f t="shared" ca="1" si="7"/>
        <v>-80.8599999999999</v>
      </c>
      <c r="W17" s="61">
        <f t="shared" ca="1" si="7"/>
        <v>-61.360000000000127</v>
      </c>
      <c r="X17" s="61">
        <f t="shared" ca="1" si="7"/>
        <v>-41.860000000000127</v>
      </c>
      <c r="Y17" s="61">
        <f t="shared" ca="1" si="7"/>
        <v>-22.360000000000127</v>
      </c>
      <c r="Z17" s="61">
        <f t="shared" ca="1" si="7"/>
        <v>-2.8600000000003547</v>
      </c>
      <c r="AA17" s="61">
        <f t="shared" ca="1" si="7"/>
        <v>16.639999999999645</v>
      </c>
      <c r="AB17" s="50"/>
      <c r="AP17"/>
    </row>
    <row r="18" spans="1:42" ht="23.45" customHeight="1" thickBot="1" x14ac:dyDescent="0.3">
      <c r="A18" s="66" t="s">
        <v>251</v>
      </c>
      <c r="B18" s="67"/>
      <c r="C18" s="67"/>
      <c r="D18" s="63"/>
      <c r="O18" s="39"/>
      <c r="P18" s="39"/>
      <c r="Q18" s="39"/>
      <c r="AB18" s="50"/>
      <c r="AP18"/>
    </row>
    <row r="19" spans="1:42" ht="15" x14ac:dyDescent="0.25">
      <c r="B19" s="34"/>
      <c r="O19" s="51"/>
      <c r="P19" s="51"/>
      <c r="Q19" s="51"/>
      <c r="AB19" s="50"/>
      <c r="AP19"/>
    </row>
    <row r="20" spans="1:42" ht="15" x14ac:dyDescent="0.25">
      <c r="A20" s="32" t="s">
        <v>404</v>
      </c>
      <c r="B20" s="52" t="s">
        <v>98</v>
      </c>
      <c r="P20" s="53"/>
      <c r="Q20" s="53"/>
      <c r="AB20" s="50"/>
      <c r="AP20"/>
    </row>
    <row r="21" spans="1:42" ht="28.15" customHeight="1" thickBot="1" x14ac:dyDescent="0.3">
      <c r="A21" s="42" t="s">
        <v>405</v>
      </c>
      <c r="B21" s="76" t="s">
        <v>241</v>
      </c>
      <c r="C21" s="76"/>
      <c r="D21" s="76"/>
      <c r="H21" s="62" t="str">
        <f>IF(AND(B7="Corn",B20="Cotton"),"Table 2. Difference in Net Returns Between Corn and Cotton $/ac",IF(AND(B7="Corn",B20="Rice"),"Table 2. Difference in Net Returns Between Corn and Rice $/ac",IF(AND(B7="Corn",B20="Soybeans"),"Table 2. Difference in Net Returns Between Corn and Soybeans $/ac",IF(AND(B7="Cotton",B20="Corn"),"Table 2. Difference in Net Returns Between Cotton and Corn $/ac",IF(AND(B7="Cotton",B20="Rice"),"Table 2. Difference in Net Returns Between Cotton and Rice $/ac",IF(AND(B7="Cotton",B20="Soybeans"),"Table 2. Difference in Net Returns Between Cotton and Soybeans $/ac",IF(AND(B7="Rice",B20="Corn"),"Table 2. Difference in Net Returns Between Rice and Corn $/ac",IF(AND(B7="Rice",B20="Cotton"),"Table 2. Difference in Net Returns Between Rice and Cotton $/ac",IF(AND(B7="Rice",B20="Soybeans"),"Table 2. Difference in Net Returns Between Rice and Soybeans $/ac",IF(AND(B7="Soybeans",B20="Corn"),"Table 2. Difference in Net Returns Between Soybeans and Corn $/ac",IF(AND(B7="Soybeans",B20="Cotton"),"Table 2. Difference in Net Returns Between Soybeans and Cotton $/ac",IF(AND(B7="Soybeans",B20="Rice"),"Table 2. Difference in Net Returns Between Soybeans and Rice $/ac",IF(AND(B7="Corn",B20="Corn"),"Table 2. Difference in Net Returns Between Corn 1 and Corn 2 $/ac",IF(AND(B7="Soybeans",B20="Soybeans"),"Table 2. Difference in Net Returns Between Soybean 1 and Soybean 2 $/ac",IF(AND(B7="Cotton",B20="Cotton"),"Table 2. Difference in Net Returns Between Cotton 1 and Cotton 2 $/ac",IF(AND(B7="Rice",B20="Rice"),"Table 2. Difference in Net Returns Between Rice 1 and Rice 2 $/ac",))))))))))))))))</f>
        <v>Table 2. Difference in Net Returns Between Rice 1 and Rice 2 $/ac</v>
      </c>
      <c r="I21" s="63"/>
      <c r="J21" s="64"/>
      <c r="K21" s="64"/>
      <c r="L21" s="64"/>
      <c r="M21" s="64"/>
      <c r="N21" s="64"/>
      <c r="O21" s="64"/>
      <c r="T21" s="79" t="str">
        <f>IF(B20="Corn","Table 4. Corn Net Returns Across Yield and Price $/ac",IF(B20="Cotton","Table 4. Cotton Net Returns Across Yield and Price $/ac",IF(B20="Rice","Table 4. Rice Net Returns Across Yield and Price $/ac",IF(B20="Soybeans","Table 4. Soybean Net Returns Across Yield and Price $/ac",IF(B20="Wheat","Table 4. Wheat Net Returns Across Yield and Price","")))))</f>
        <v>Table 4. Rice Net Returns Across Yield and Price $/ac</v>
      </c>
      <c r="U21" s="79"/>
      <c r="V21" s="79"/>
      <c r="W21" s="79"/>
      <c r="X21" s="79"/>
      <c r="Y21" s="79"/>
      <c r="Z21" s="79"/>
      <c r="AA21" s="79"/>
      <c r="AP21"/>
    </row>
    <row r="22" spans="1:42" ht="16.149999999999999" customHeight="1" x14ac:dyDescent="0.25">
      <c r="I22" s="69" t="str">
        <f>IF(B7="Corn","Corn Price $/bu",IF(B7="Cotton","Lint Price $/lb",IF(B7="Rice","Rice Price $/bu",IF(B7="Soybeans","Soybean Price $/bu",IF(B7="Wheat","Wheat Price $/bu","")))))</f>
        <v>Rice Price $/bu</v>
      </c>
      <c r="J22" s="69"/>
      <c r="K22" s="69"/>
      <c r="L22" s="69"/>
      <c r="M22" s="69"/>
      <c r="N22" s="69"/>
      <c r="O22" s="69"/>
      <c r="U22" s="69" t="str">
        <f>IF(B20="Corn","Corn Price $/bu",IF(B20="Cotton","Lint Price $/lb",IF(B20="Rice","Rice Price $/bu",IF(B20="Soybeans","Soybean Price $/bu",IF(B20="Wheat","Wheat Price $/bu","")))))</f>
        <v>Rice Price $/bu</v>
      </c>
      <c r="V22" s="69"/>
      <c r="W22" s="69"/>
      <c r="X22" s="69"/>
      <c r="Y22" s="69"/>
      <c r="Z22" s="69"/>
      <c r="AA22" s="69"/>
      <c r="AF22" s="39"/>
      <c r="AP22"/>
    </row>
    <row r="23" spans="1:42" ht="14.45" customHeight="1" x14ac:dyDescent="0.25">
      <c r="A23" s="32"/>
      <c r="B23" s="41" t="str">
        <f>IF(B20="Cotton","Lint lbs/ac","bu/ac")</f>
        <v>bu/ac</v>
      </c>
      <c r="C23" s="41" t="str">
        <f>IF(B20="Cotton","Cottonseed lbs/ac","")</f>
        <v/>
      </c>
      <c r="I23" s="37">
        <f>J23-Calculator!$B$16</f>
        <v>5.7000000000000011</v>
      </c>
      <c r="J23" s="37">
        <f>K23-Calculator!$B$16</f>
        <v>5.8000000000000007</v>
      </c>
      <c r="K23" s="37">
        <f>L23-Calculator!$B$16</f>
        <v>5.9</v>
      </c>
      <c r="L23" s="37">
        <f>B15</f>
        <v>6</v>
      </c>
      <c r="M23" s="37">
        <f>L23+$B$16</f>
        <v>6.1</v>
      </c>
      <c r="N23" s="37">
        <f t="shared" ref="N23:O23" si="10">M23+$B$16</f>
        <v>6.1999999999999993</v>
      </c>
      <c r="O23" s="37">
        <f t="shared" si="10"/>
        <v>6.2999999999999989</v>
      </c>
      <c r="U23" s="37">
        <f>V23-Calculator!$B$29</f>
        <v>5.7000000000000011</v>
      </c>
      <c r="V23" s="37">
        <f>W23-Calculator!$B$29</f>
        <v>5.8000000000000007</v>
      </c>
      <c r="W23" s="37">
        <f>X23-Calculator!$B$29</f>
        <v>5.9</v>
      </c>
      <c r="X23" s="54">
        <f>B28</f>
        <v>6</v>
      </c>
      <c r="Y23" s="37">
        <f>X23+$B$29</f>
        <v>6.1</v>
      </c>
      <c r="Z23" s="37">
        <f t="shared" ref="Z23:AA23" si="11">Y23+$B$29</f>
        <v>6.1999999999999993</v>
      </c>
      <c r="AA23" s="37">
        <f t="shared" si="11"/>
        <v>6.2999999999999989</v>
      </c>
      <c r="AE23" s="40" t="s">
        <v>406</v>
      </c>
      <c r="AF23" s="55" t="str">
        <f>IF(B20=0,"",B20)</f>
        <v>Rice</v>
      </c>
    </row>
    <row r="24" spans="1:42" ht="15" x14ac:dyDescent="0.25">
      <c r="A24" s="32" t="s">
        <v>248</v>
      </c>
      <c r="B24" s="45">
        <v>180</v>
      </c>
      <c r="C24" s="42"/>
      <c r="G24" s="68" t="str">
        <f>IF(B20="Corn","Corn Price $/bu",IF(B20="Cotton","Lint Price $/lb",IF(B20="Rice","Rice Price $/bu",IF(B20="Soybeans","Soybean Price $/bu",IF(B20="Wheat","Wheat Price $/bu","")))))</f>
        <v>Rice Price $/bu</v>
      </c>
      <c r="H24" s="56">
        <f t="shared" ref="H24:H25" si="12">H25-$B$29</f>
        <v>5.7000000000000011</v>
      </c>
      <c r="I24" s="61">
        <f t="shared" ref="I24:O24" ca="1" si="13">U$14-$U$27</f>
        <v>-9.3299999999999272</v>
      </c>
      <c r="J24" s="61">
        <f t="shared" ca="1" si="13"/>
        <v>8.6700000000000728</v>
      </c>
      <c r="K24" s="61">
        <f t="shared" ca="1" si="13"/>
        <v>26.669999999999845</v>
      </c>
      <c r="L24" s="61">
        <f t="shared" ca="1" si="13"/>
        <v>44.669999999999845</v>
      </c>
      <c r="M24" s="61">
        <f t="shared" ca="1" si="13"/>
        <v>62.669999999999845</v>
      </c>
      <c r="N24" s="61">
        <f t="shared" ca="1" si="13"/>
        <v>80.669999999999618</v>
      </c>
      <c r="O24" s="61">
        <f t="shared" ca="1" si="13"/>
        <v>98.669999999999618</v>
      </c>
      <c r="S24" s="68" t="str">
        <f>IF(B20="Corn","Corn Yields bu/ac",IF(B20="Cotton","Lint Yields lbs/ac",IF(B20="Rice","Rice Yields bu/ac",IF(B20="Soybeans","Soybean Yields bu/ac",IF(B20="Wheat","Wheat Yields bu/ac","")))))</f>
        <v>Rice Yields bu/ac</v>
      </c>
      <c r="T24" s="43">
        <f>T25-$B$25</f>
        <v>165</v>
      </c>
      <c r="U24" s="53">
        <f ca="1">IF($B$20="Cotton",(U$23*$T24)+($C$24*$C$28)-$AF$26,(U$23*$T24)-$AF$26)</f>
        <v>-262.02999999999997</v>
      </c>
      <c r="V24" s="53">
        <f t="shared" ref="V24:AA30" ca="1" si="14">IF($B$20="Cotton",(V$23*$T24)+($C$24*$C$28)-$AF$26,(V$23*$T24)-$AF$26)</f>
        <v>-245.53000000000009</v>
      </c>
      <c r="W24" s="53">
        <f t="shared" ca="1" si="14"/>
        <v>-229.03000000000009</v>
      </c>
      <c r="X24" s="53">
        <f t="shared" ca="1" si="14"/>
        <v>-212.5300000000002</v>
      </c>
      <c r="Y24" s="53">
        <f t="shared" ca="1" si="14"/>
        <v>-196.03000000000031</v>
      </c>
      <c r="Z24" s="53">
        <f t="shared" ca="1" si="14"/>
        <v>-179.53000000000031</v>
      </c>
      <c r="AA24" s="53">
        <f t="shared" ca="1" si="14"/>
        <v>-163.03000000000043</v>
      </c>
      <c r="AD24" s="32" t="s">
        <v>291</v>
      </c>
      <c r="AE24" s="31" t="s">
        <v>290</v>
      </c>
      <c r="AF24" s="47">
        <f ca="1">VLOOKUP(AD11,INDIRECT("'"&amp;$AS$2&amp;"'!"&amp;"A99:E102"),5,FALSE)</f>
        <v>1003.6900000000003</v>
      </c>
    </row>
    <row r="25" spans="1:42" ht="16.149999999999999" customHeight="1" x14ac:dyDescent="0.25">
      <c r="A25" s="32" t="s">
        <v>402</v>
      </c>
      <c r="B25" s="45">
        <v>5</v>
      </c>
      <c r="E25" s="57"/>
      <c r="G25" s="68"/>
      <c r="H25" s="56">
        <f t="shared" si="12"/>
        <v>5.8000000000000007</v>
      </c>
      <c r="I25" s="61">
        <f t="shared" ref="I25:O25" ca="1" si="15">U$14-$V$27</f>
        <v>-27.329999999999927</v>
      </c>
      <c r="J25" s="61">
        <f t="shared" ca="1" si="15"/>
        <v>-9.3299999999999272</v>
      </c>
      <c r="K25" s="61">
        <f t="shared" ca="1" si="15"/>
        <v>8.6699999999998454</v>
      </c>
      <c r="L25" s="61">
        <f t="shared" ca="1" si="15"/>
        <v>26.669999999999845</v>
      </c>
      <c r="M25" s="61">
        <f t="shared" ca="1" si="15"/>
        <v>44.669999999999845</v>
      </c>
      <c r="N25" s="61">
        <f t="shared" ca="1" si="15"/>
        <v>62.669999999999618</v>
      </c>
      <c r="O25" s="61">
        <f t="shared" ca="1" si="15"/>
        <v>80.669999999999618</v>
      </c>
      <c r="S25" s="68"/>
      <c r="T25" s="43">
        <f>T26-$B$25</f>
        <v>170</v>
      </c>
      <c r="U25" s="53">
        <f t="shared" ref="U25:U30" ca="1" si="16">IF($B$20="Cotton",(U$23*$T25)+($C$24*$C$28)-$AF$26,(U$23*$T25)-$AF$26)</f>
        <v>-233.52999999999997</v>
      </c>
      <c r="V25" s="53">
        <f t="shared" ca="1" si="14"/>
        <v>-216.53000000000009</v>
      </c>
      <c r="W25" s="53">
        <f t="shared" ca="1" si="14"/>
        <v>-199.53000000000009</v>
      </c>
      <c r="X25" s="53">
        <f t="shared" ca="1" si="14"/>
        <v>-182.5300000000002</v>
      </c>
      <c r="Y25" s="53">
        <f t="shared" ca="1" si="14"/>
        <v>-165.5300000000002</v>
      </c>
      <c r="Z25" s="53">
        <f t="shared" ca="1" si="14"/>
        <v>-148.53000000000043</v>
      </c>
      <c r="AA25" s="53">
        <f t="shared" ca="1" si="14"/>
        <v>-131.53000000000043</v>
      </c>
      <c r="AD25" s="32" t="s">
        <v>288</v>
      </c>
      <c r="AE25" s="31" t="s">
        <v>290</v>
      </c>
      <c r="AF25" s="47">
        <f ca="1">VLOOKUP(AD12,INDIRECT("'"&amp;$AS$2&amp;"'!"&amp;"A99:E102"),5,FALSE)</f>
        <v>198.84</v>
      </c>
    </row>
    <row r="26" spans="1:42" ht="15.6" customHeight="1" x14ac:dyDescent="0.25">
      <c r="E26" s="58"/>
      <c r="G26" s="68"/>
      <c r="H26" s="56">
        <f>H27-$B$29</f>
        <v>5.9</v>
      </c>
      <c r="I26" s="61">
        <f t="shared" ref="I26:O26" ca="1" si="17">U$14-$W$27</f>
        <v>-45.3299999999997</v>
      </c>
      <c r="J26" s="61">
        <f t="shared" ca="1" si="17"/>
        <v>-27.3299999999997</v>
      </c>
      <c r="K26" s="61">
        <f t="shared" ca="1" si="17"/>
        <v>-9.3299999999999272</v>
      </c>
      <c r="L26" s="61">
        <f t="shared" ca="1" si="17"/>
        <v>8.6700000000000728</v>
      </c>
      <c r="M26" s="61">
        <f t="shared" ca="1" si="17"/>
        <v>26.670000000000073</v>
      </c>
      <c r="N26" s="61">
        <f t="shared" ca="1" si="17"/>
        <v>44.669999999999845</v>
      </c>
      <c r="O26" s="61">
        <f t="shared" ca="1" si="17"/>
        <v>62.669999999999845</v>
      </c>
      <c r="S26" s="68"/>
      <c r="T26" s="43">
        <f>T27-$B$25</f>
        <v>175</v>
      </c>
      <c r="U26" s="53">
        <f t="shared" ca="1" si="16"/>
        <v>-205.02999999999997</v>
      </c>
      <c r="V26" s="53">
        <f t="shared" ca="1" si="14"/>
        <v>-187.53000000000009</v>
      </c>
      <c r="W26" s="53">
        <f t="shared" ca="1" si="14"/>
        <v>-170.0300000000002</v>
      </c>
      <c r="X26" s="53">
        <f t="shared" ca="1" si="14"/>
        <v>-152.5300000000002</v>
      </c>
      <c r="Y26" s="53">
        <f t="shared" ca="1" si="14"/>
        <v>-135.0300000000002</v>
      </c>
      <c r="Z26" s="53">
        <f t="shared" ca="1" si="14"/>
        <v>-117.53000000000043</v>
      </c>
      <c r="AA26" s="53">
        <f t="shared" ca="1" si="14"/>
        <v>-100.03000000000043</v>
      </c>
      <c r="AD26" s="32" t="s">
        <v>289</v>
      </c>
      <c r="AE26" s="31" t="s">
        <v>290</v>
      </c>
      <c r="AF26" s="47">
        <f ca="1">VLOOKUP(AD13,INDIRECT("'"&amp;$AS$2&amp;"'!"&amp;"A99:E102"),5,FALSE)</f>
        <v>1202.5300000000002</v>
      </c>
    </row>
    <row r="27" spans="1:42" ht="16.149999999999999" customHeight="1" x14ac:dyDescent="0.25">
      <c r="A27" s="32"/>
      <c r="B27" s="41" t="str">
        <f>IF(B20="Cotton","Lint $/lb","$/bu")</f>
        <v>$/bu</v>
      </c>
      <c r="C27" s="57" t="str">
        <f>IF(B20="Cotton", "Cottonseed $/lb","")</f>
        <v/>
      </c>
      <c r="E27" s="58"/>
      <c r="G27" s="68"/>
      <c r="H27" s="56">
        <f>B28</f>
        <v>6</v>
      </c>
      <c r="I27" s="61">
        <f t="shared" ref="I27:O27" ca="1" si="18">U$14-$X$27</f>
        <v>-63.3299999999997</v>
      </c>
      <c r="J27" s="61">
        <f t="shared" ca="1" si="18"/>
        <v>-45.3299999999997</v>
      </c>
      <c r="K27" s="61">
        <f t="shared" ca="1" si="18"/>
        <v>-27.329999999999927</v>
      </c>
      <c r="L27" s="61">
        <f t="shared" ca="1" si="18"/>
        <v>-9.3299999999999272</v>
      </c>
      <c r="M27" s="61">
        <f t="shared" ca="1" si="18"/>
        <v>8.6700000000000728</v>
      </c>
      <c r="N27" s="61">
        <f t="shared" ca="1" si="18"/>
        <v>26.669999999999845</v>
      </c>
      <c r="O27" s="61">
        <f t="shared" ca="1" si="18"/>
        <v>44.669999999999845</v>
      </c>
      <c r="S27" s="68"/>
      <c r="T27" s="43">
        <f>B24</f>
        <v>180</v>
      </c>
      <c r="U27" s="53">
        <f t="shared" ca="1" si="16"/>
        <v>-176.52999999999997</v>
      </c>
      <c r="V27" s="53">
        <f t="shared" ca="1" si="14"/>
        <v>-158.52999999999997</v>
      </c>
      <c r="W27" s="53">
        <f t="shared" ca="1" si="14"/>
        <v>-140.5300000000002</v>
      </c>
      <c r="X27" s="53">
        <f t="shared" ca="1" si="14"/>
        <v>-122.5300000000002</v>
      </c>
      <c r="Y27" s="53">
        <f t="shared" ca="1" si="14"/>
        <v>-104.5300000000002</v>
      </c>
      <c r="Z27" s="53">
        <f t="shared" ca="1" si="14"/>
        <v>-86.530000000000427</v>
      </c>
      <c r="AA27" s="53">
        <f t="shared" ca="1" si="14"/>
        <v>-68.530000000000427</v>
      </c>
      <c r="AD27" s="32" t="s">
        <v>310</v>
      </c>
      <c r="AE27" s="31" t="str">
        <f>IF(AF23="Cotton","$/lb","$/bu")</f>
        <v>$/bu</v>
      </c>
      <c r="AF27" s="48">
        <f ca="1">IFERROR(ROUND(IF(B20="Cotton",(AF26-(C24*C28))/B24,AF26/B24),2),"")</f>
        <v>6.68</v>
      </c>
    </row>
    <row r="28" spans="1:42" ht="17.45" customHeight="1" x14ac:dyDescent="0.25">
      <c r="A28" s="32" t="s">
        <v>249</v>
      </c>
      <c r="B28" s="49">
        <v>6</v>
      </c>
      <c r="C28" s="59"/>
      <c r="E28" s="58"/>
      <c r="G28" s="68"/>
      <c r="H28" s="56">
        <f>H27+$B$29</f>
        <v>6.1</v>
      </c>
      <c r="I28" s="61">
        <f t="shared" ref="I28:O28" ca="1" si="19">U$14-$Y$27</f>
        <v>-81.3299999999997</v>
      </c>
      <c r="J28" s="61">
        <f t="shared" ca="1" si="19"/>
        <v>-63.3299999999997</v>
      </c>
      <c r="K28" s="61">
        <f t="shared" ca="1" si="19"/>
        <v>-45.329999999999927</v>
      </c>
      <c r="L28" s="61">
        <f t="shared" ca="1" si="19"/>
        <v>-27.329999999999927</v>
      </c>
      <c r="M28" s="61">
        <f t="shared" ca="1" si="19"/>
        <v>-9.3299999999999272</v>
      </c>
      <c r="N28" s="61">
        <f t="shared" ca="1" si="19"/>
        <v>8.6699999999998454</v>
      </c>
      <c r="O28" s="61">
        <f t="shared" ca="1" si="19"/>
        <v>26.669999999999845</v>
      </c>
      <c r="S28" s="68"/>
      <c r="T28" s="43">
        <f>T27+$B$25</f>
        <v>185</v>
      </c>
      <c r="U28" s="53">
        <f t="shared" ca="1" si="16"/>
        <v>-148.02999999999997</v>
      </c>
      <c r="V28" s="53">
        <f t="shared" ca="1" si="14"/>
        <v>-129.52999999999997</v>
      </c>
      <c r="W28" s="53">
        <f t="shared" ca="1" si="14"/>
        <v>-111.0300000000002</v>
      </c>
      <c r="X28" s="53">
        <f t="shared" ca="1" si="14"/>
        <v>-92.5300000000002</v>
      </c>
      <c r="Y28" s="53">
        <f t="shared" ca="1" si="14"/>
        <v>-74.0300000000002</v>
      </c>
      <c r="Z28" s="53">
        <f t="shared" ca="1" si="14"/>
        <v>-55.530000000000427</v>
      </c>
      <c r="AA28" s="53">
        <f t="shared" ca="1" si="14"/>
        <v>-37.030000000000427</v>
      </c>
    </row>
    <row r="29" spans="1:42" ht="18.600000000000001" customHeight="1" x14ac:dyDescent="0.25">
      <c r="A29" s="32" t="s">
        <v>403</v>
      </c>
      <c r="B29" s="49">
        <v>0.1</v>
      </c>
      <c r="E29" s="58"/>
      <c r="G29" s="68"/>
      <c r="H29" s="56">
        <f t="shared" ref="H29:H30" si="20">H28+$B$29</f>
        <v>6.1999999999999993</v>
      </c>
      <c r="I29" s="61">
        <f t="shared" ref="I29:O29" ca="1" si="21">U$14-$Z$27</f>
        <v>-99.329999999999472</v>
      </c>
      <c r="J29" s="61">
        <f t="shared" ca="1" si="21"/>
        <v>-81.329999999999472</v>
      </c>
      <c r="K29" s="61">
        <f t="shared" ca="1" si="21"/>
        <v>-63.3299999999997</v>
      </c>
      <c r="L29" s="61">
        <f t="shared" ca="1" si="21"/>
        <v>-45.3299999999997</v>
      </c>
      <c r="M29" s="61">
        <f t="shared" ca="1" si="21"/>
        <v>-27.3299999999997</v>
      </c>
      <c r="N29" s="61">
        <f t="shared" ca="1" si="21"/>
        <v>-9.3299999999999272</v>
      </c>
      <c r="O29" s="61">
        <f t="shared" ca="1" si="21"/>
        <v>8.6700000000000728</v>
      </c>
      <c r="S29" s="68"/>
      <c r="T29" s="43">
        <f>T28+$B$25</f>
        <v>190</v>
      </c>
      <c r="U29" s="53">
        <f t="shared" ca="1" si="16"/>
        <v>-119.52999999999997</v>
      </c>
      <c r="V29" s="53">
        <f t="shared" ca="1" si="14"/>
        <v>-100.52999999999997</v>
      </c>
      <c r="W29" s="53">
        <f t="shared" ca="1" si="14"/>
        <v>-81.5300000000002</v>
      </c>
      <c r="X29" s="53">
        <f t="shared" ca="1" si="14"/>
        <v>-62.5300000000002</v>
      </c>
      <c r="Y29" s="53">
        <f t="shared" ca="1" si="14"/>
        <v>-43.5300000000002</v>
      </c>
      <c r="Z29" s="53">
        <f t="shared" ca="1" si="14"/>
        <v>-24.530000000000427</v>
      </c>
      <c r="AA29" s="53">
        <f t="shared" ca="1" si="14"/>
        <v>-5.5300000000004275</v>
      </c>
      <c r="AF29" s="50"/>
    </row>
    <row r="30" spans="1:42" ht="20.45" customHeight="1" x14ac:dyDescent="0.25">
      <c r="B30" s="38"/>
      <c r="G30" s="68"/>
      <c r="H30" s="56">
        <f t="shared" si="20"/>
        <v>6.2999999999999989</v>
      </c>
      <c r="I30" s="61">
        <f t="shared" ref="I30:O30" ca="1" si="22">U$14-$AA$27</f>
        <v>-117.32999999999947</v>
      </c>
      <c r="J30" s="61">
        <f t="shared" ca="1" si="22"/>
        <v>-99.329999999999472</v>
      </c>
      <c r="K30" s="61">
        <f t="shared" ca="1" si="22"/>
        <v>-81.3299999999997</v>
      </c>
      <c r="L30" s="61">
        <f t="shared" ca="1" si="22"/>
        <v>-63.3299999999997</v>
      </c>
      <c r="M30" s="61">
        <f t="shared" ca="1" si="22"/>
        <v>-45.3299999999997</v>
      </c>
      <c r="N30" s="61">
        <f t="shared" ca="1" si="22"/>
        <v>-27.329999999999927</v>
      </c>
      <c r="O30" s="61">
        <f t="shared" ca="1" si="22"/>
        <v>-9.3299999999999272</v>
      </c>
      <c r="S30" s="68"/>
      <c r="T30" s="43">
        <f>T29+$B$25</f>
        <v>195</v>
      </c>
      <c r="U30" s="53">
        <f t="shared" ca="1" si="16"/>
        <v>-91.029999999999973</v>
      </c>
      <c r="V30" s="53">
        <f t="shared" ca="1" si="14"/>
        <v>-71.529999999999973</v>
      </c>
      <c r="W30" s="53">
        <f t="shared" ca="1" si="14"/>
        <v>-52.0300000000002</v>
      </c>
      <c r="X30" s="53">
        <f t="shared" ca="1" si="14"/>
        <v>-32.5300000000002</v>
      </c>
      <c r="Y30" s="53">
        <f t="shared" ca="1" si="14"/>
        <v>-13.0300000000002</v>
      </c>
      <c r="Z30" s="53">
        <f t="shared" ca="1" si="14"/>
        <v>6.4699999999995725</v>
      </c>
      <c r="AA30" s="53">
        <f t="shared" ca="1" si="14"/>
        <v>25.969999999999573</v>
      </c>
    </row>
  </sheetData>
  <mergeCells count="13">
    <mergeCell ref="S24:S30"/>
    <mergeCell ref="I22:O22"/>
    <mergeCell ref="G24:G30"/>
    <mergeCell ref="A1:N1"/>
    <mergeCell ref="U22:AA22"/>
    <mergeCell ref="B8:D8"/>
    <mergeCell ref="B21:D21"/>
    <mergeCell ref="G11:G17"/>
    <mergeCell ref="I9:O9"/>
    <mergeCell ref="S11:S17"/>
    <mergeCell ref="T8:AA8"/>
    <mergeCell ref="U9:AA9"/>
    <mergeCell ref="T21:AA21"/>
  </mergeCells>
  <conditionalFormatting sqref="C11">
    <cfRule type="expression" dxfId="23" priority="5">
      <formula>$B$7="Wheat"</formula>
    </cfRule>
    <cfRule type="expression" dxfId="22" priority="6">
      <formula>$B$7="Rice"</formula>
    </cfRule>
    <cfRule type="expression" dxfId="21" priority="7">
      <formula>$B$7="Soybeans"</formula>
    </cfRule>
    <cfRule type="expression" dxfId="20" priority="8">
      <formula>$B$7="Corn"</formula>
    </cfRule>
    <cfRule type="expression" dxfId="19" priority="28">
      <formula>$B$7="Cotton"</formula>
    </cfRule>
  </conditionalFormatting>
  <conditionalFormatting sqref="C15">
    <cfRule type="expression" dxfId="18" priority="1">
      <formula>$B$7="Wheat"</formula>
    </cfRule>
    <cfRule type="expression" dxfId="17" priority="2">
      <formula>$B$7="Rice"</formula>
    </cfRule>
    <cfRule type="expression" dxfId="16" priority="3">
      <formula>$B$7="Soybeans"</formula>
    </cfRule>
    <cfRule type="expression" dxfId="15" priority="4">
      <formula>$B$7="Corn"</formula>
    </cfRule>
    <cfRule type="expression" dxfId="14" priority="26">
      <formula>$B$7="Cotton"</formula>
    </cfRule>
  </conditionalFormatting>
  <conditionalFormatting sqref="C24">
    <cfRule type="expression" dxfId="13" priority="13">
      <formula>$B$20="Wheat"</formula>
    </cfRule>
    <cfRule type="expression" dxfId="12" priority="14">
      <formula>$B$20="Rice"</formula>
    </cfRule>
    <cfRule type="expression" dxfId="11" priority="15">
      <formula>$B$20="Soybeans"</formula>
    </cfRule>
    <cfRule type="expression" dxfId="10" priority="16">
      <formula>$B$20="Corn"</formula>
    </cfRule>
    <cfRule type="expression" dxfId="9" priority="27">
      <formula>$B$20="Cotton"</formula>
    </cfRule>
  </conditionalFormatting>
  <conditionalFormatting sqref="C28">
    <cfRule type="expression" dxfId="8" priority="9">
      <formula>$B$20="Corn"</formula>
    </cfRule>
    <cfRule type="expression" dxfId="7" priority="10">
      <formula>$B$20="Soybeans"</formula>
    </cfRule>
    <cfRule type="expression" dxfId="6" priority="11">
      <formula>$B$20="Rice"</formula>
    </cfRule>
    <cfRule type="expression" dxfId="5" priority="12">
      <formula>$B$20="Wheat"</formula>
    </cfRule>
    <cfRule type="expression" dxfId="4" priority="25">
      <formula>$B$20="Cotton"</formula>
    </cfRule>
  </conditionalFormatting>
  <conditionalFormatting sqref="I11:O17">
    <cfRule type="cellIs" dxfId="3" priority="23" operator="lessThan">
      <formula>0</formula>
    </cfRule>
    <cfRule type="colorScale" priority="31">
      <colorScale>
        <cfvo type="min"/>
        <cfvo type="max"/>
        <color rgb="FFFCFCFF"/>
        <color rgb="FF63BE7B"/>
      </colorScale>
    </cfRule>
  </conditionalFormatting>
  <conditionalFormatting sqref="I24:O30">
    <cfRule type="cellIs" dxfId="2" priority="21" operator="lessThan">
      <formula>0</formula>
    </cfRule>
    <cfRule type="colorScale" priority="22">
      <colorScale>
        <cfvo type="min"/>
        <cfvo type="max"/>
        <color rgb="FFFCFCFF"/>
        <color rgb="FF63BE7B"/>
      </colorScale>
    </cfRule>
  </conditionalFormatting>
  <conditionalFormatting sqref="U11:AA17">
    <cfRule type="cellIs" dxfId="1" priority="19" operator="lessThan">
      <formula>0</formula>
    </cfRule>
    <cfRule type="colorScale" priority="20">
      <colorScale>
        <cfvo type="min"/>
        <cfvo type="max"/>
        <color rgb="FFFCFCFF"/>
        <color rgb="FF63BE7B"/>
      </colorScale>
    </cfRule>
  </conditionalFormatting>
  <conditionalFormatting sqref="U24:AA30">
    <cfRule type="cellIs" dxfId="0" priority="17" operator="lessThan">
      <formula>0</formula>
    </cfRule>
    <cfRule type="colorScale" priority="18">
      <colorScale>
        <cfvo type="min"/>
        <cfvo type="max"/>
        <color rgb="FFFCFCFF"/>
        <color rgb="FF63BE7B"/>
      </colorScale>
    </cfRule>
  </conditionalFormatting>
  <dataValidations count="3">
    <dataValidation type="list" allowBlank="1" showInputMessage="1" showErrorMessage="1" sqref="B8" xr:uid="{F777717C-76DE-4273-AC5C-6216BC41ABBE}">
      <formula1>INDIRECT($B$7)</formula1>
    </dataValidation>
    <dataValidation type="list" allowBlank="1" showInputMessage="1" showErrorMessage="1" sqref="B21:D21" xr:uid="{591EF3BB-E016-45A1-B023-AEBCE2626523}">
      <formula1>INDIRECT($B$20)</formula1>
    </dataValidation>
    <dataValidation type="list" allowBlank="1" showInputMessage="1" showErrorMessage="1" sqref="B20 B7" xr:uid="{1085F657-94E3-423F-9D00-4FE8E909ADFB}">
      <formula1>$AP$2:$AP$6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6FC9-EBFE-4E0B-A881-38CFE526F833}">
  <sheetPr codeName="Sheet2"/>
  <dimension ref="A1:B156"/>
  <sheetViews>
    <sheetView topLeftCell="A69" workbookViewId="0">
      <selection activeCell="D69" sqref="D69"/>
    </sheetView>
  </sheetViews>
  <sheetFormatPr defaultRowHeight="15" x14ac:dyDescent="0.25"/>
  <cols>
    <col min="1" max="1" width="99.140625" bestFit="1" customWidth="1"/>
    <col min="2" max="2" width="12" customWidth="1"/>
  </cols>
  <sheetData>
    <row r="1" spans="1:2" ht="15.75" x14ac:dyDescent="0.25">
      <c r="A1" s="24" t="s">
        <v>247</v>
      </c>
    </row>
    <row r="2" spans="1:2" x14ac:dyDescent="0.25">
      <c r="A2" t="s">
        <v>407</v>
      </c>
      <c r="B2" t="s">
        <v>252</v>
      </c>
    </row>
    <row r="3" spans="1:2" x14ac:dyDescent="0.25">
      <c r="A3" t="s">
        <v>231</v>
      </c>
      <c r="B3" t="s">
        <v>253</v>
      </c>
    </row>
    <row r="4" spans="1:2" x14ac:dyDescent="0.25">
      <c r="A4" t="s">
        <v>408</v>
      </c>
      <c r="B4" t="s">
        <v>254</v>
      </c>
    </row>
    <row r="5" spans="1:2" x14ac:dyDescent="0.25">
      <c r="A5" t="s">
        <v>326</v>
      </c>
      <c r="B5" t="s">
        <v>255</v>
      </c>
    </row>
    <row r="6" spans="1:2" x14ac:dyDescent="0.25">
      <c r="A6" t="s">
        <v>327</v>
      </c>
      <c r="B6" t="s">
        <v>256</v>
      </c>
    </row>
    <row r="7" spans="1:2" x14ac:dyDescent="0.25">
      <c r="A7" t="s">
        <v>328</v>
      </c>
      <c r="B7" t="s">
        <v>257</v>
      </c>
    </row>
    <row r="8" spans="1:2" x14ac:dyDescent="0.25">
      <c r="A8" t="s">
        <v>329</v>
      </c>
      <c r="B8" t="s">
        <v>330</v>
      </c>
    </row>
    <row r="9" spans="1:2" x14ac:dyDescent="0.25">
      <c r="A9" t="s">
        <v>409</v>
      </c>
      <c r="B9" t="s">
        <v>331</v>
      </c>
    </row>
    <row r="10" spans="1:2" x14ac:dyDescent="0.25">
      <c r="A10" t="s">
        <v>332</v>
      </c>
      <c r="B10" t="s">
        <v>333</v>
      </c>
    </row>
    <row r="11" spans="1:2" x14ac:dyDescent="0.25">
      <c r="A11" t="s">
        <v>410</v>
      </c>
      <c r="B11" t="s">
        <v>334</v>
      </c>
    </row>
    <row r="12" spans="1:2" ht="15.75" x14ac:dyDescent="0.25">
      <c r="A12" s="24" t="s">
        <v>232</v>
      </c>
    </row>
    <row r="13" spans="1:2" x14ac:dyDescent="0.25">
      <c r="A13" t="s">
        <v>426</v>
      </c>
      <c r="B13" t="s">
        <v>258</v>
      </c>
    </row>
    <row r="14" spans="1:2" x14ac:dyDescent="0.25">
      <c r="A14" t="s">
        <v>427</v>
      </c>
      <c r="B14" t="s">
        <v>260</v>
      </c>
    </row>
    <row r="15" spans="1:2" x14ac:dyDescent="0.25">
      <c r="A15" t="s">
        <v>428</v>
      </c>
      <c r="B15" t="s">
        <v>261</v>
      </c>
    </row>
    <row r="16" spans="1:2" x14ac:dyDescent="0.25">
      <c r="A16" t="s">
        <v>429</v>
      </c>
      <c r="B16" t="s">
        <v>259</v>
      </c>
    </row>
    <row r="17" spans="1:2" x14ac:dyDescent="0.25">
      <c r="A17" t="s">
        <v>430</v>
      </c>
      <c r="B17" t="s">
        <v>262</v>
      </c>
    </row>
    <row r="18" spans="1:2" x14ac:dyDescent="0.25">
      <c r="A18" t="s">
        <v>431</v>
      </c>
      <c r="B18" t="s">
        <v>263</v>
      </c>
    </row>
    <row r="19" spans="1:2" x14ac:dyDescent="0.25">
      <c r="A19" t="s">
        <v>432</v>
      </c>
      <c r="B19" t="s">
        <v>264</v>
      </c>
    </row>
    <row r="20" spans="1:2" x14ac:dyDescent="0.25">
      <c r="A20" t="s">
        <v>433</v>
      </c>
      <c r="B20" t="s">
        <v>265</v>
      </c>
    </row>
    <row r="21" spans="1:2" x14ac:dyDescent="0.25">
      <c r="A21" t="s">
        <v>434</v>
      </c>
      <c r="B21" t="s">
        <v>266</v>
      </c>
    </row>
    <row r="22" spans="1:2" x14ac:dyDescent="0.25">
      <c r="A22" t="s">
        <v>435</v>
      </c>
      <c r="B22" t="s">
        <v>267</v>
      </c>
    </row>
    <row r="23" spans="1:2" x14ac:dyDescent="0.25">
      <c r="A23" t="s">
        <v>335</v>
      </c>
      <c r="B23" t="s">
        <v>336</v>
      </c>
    </row>
    <row r="24" spans="1:2" x14ac:dyDescent="0.25">
      <c r="A24" t="s">
        <v>337</v>
      </c>
      <c r="B24" t="s">
        <v>338</v>
      </c>
    </row>
    <row r="25" spans="1:2" x14ac:dyDescent="0.25">
      <c r="A25" t="s">
        <v>339</v>
      </c>
      <c r="B25" t="s">
        <v>340</v>
      </c>
    </row>
    <row r="26" spans="1:2" x14ac:dyDescent="0.25">
      <c r="A26" t="s">
        <v>341</v>
      </c>
      <c r="B26" t="s">
        <v>342</v>
      </c>
    </row>
    <row r="27" spans="1:2" x14ac:dyDescent="0.25">
      <c r="A27" t="s">
        <v>343</v>
      </c>
      <c r="B27" t="s">
        <v>344</v>
      </c>
    </row>
    <row r="28" spans="1:2" x14ac:dyDescent="0.25">
      <c r="A28" t="s">
        <v>345</v>
      </c>
      <c r="B28" t="s">
        <v>346</v>
      </c>
    </row>
    <row r="29" spans="1:2" x14ac:dyDescent="0.25">
      <c r="A29" t="s">
        <v>347</v>
      </c>
      <c r="B29" t="s">
        <v>348</v>
      </c>
    </row>
    <row r="30" spans="1:2" x14ac:dyDescent="0.25">
      <c r="A30" t="s">
        <v>349</v>
      </c>
      <c r="B30" t="s">
        <v>350</v>
      </c>
    </row>
    <row r="31" spans="1:2" x14ac:dyDescent="0.25">
      <c r="A31" t="s">
        <v>351</v>
      </c>
      <c r="B31" t="s">
        <v>352</v>
      </c>
    </row>
    <row r="32" spans="1:2" x14ac:dyDescent="0.25">
      <c r="A32" t="s">
        <v>353</v>
      </c>
      <c r="B32" t="s">
        <v>354</v>
      </c>
    </row>
    <row r="33" spans="1:2" x14ac:dyDescent="0.25">
      <c r="A33" t="s">
        <v>436</v>
      </c>
      <c r="B33" t="s">
        <v>446</v>
      </c>
    </row>
    <row r="34" spans="1:2" x14ac:dyDescent="0.25">
      <c r="A34" t="s">
        <v>437</v>
      </c>
      <c r="B34" t="s">
        <v>447</v>
      </c>
    </row>
    <row r="35" spans="1:2" x14ac:dyDescent="0.25">
      <c r="A35" t="s">
        <v>438</v>
      </c>
      <c r="B35" t="s">
        <v>448</v>
      </c>
    </row>
    <row r="36" spans="1:2" x14ac:dyDescent="0.25">
      <c r="A36" t="s">
        <v>439</v>
      </c>
      <c r="B36" t="s">
        <v>449</v>
      </c>
    </row>
    <row r="37" spans="1:2" x14ac:dyDescent="0.25">
      <c r="A37" t="s">
        <v>440</v>
      </c>
      <c r="B37" t="s">
        <v>450</v>
      </c>
    </row>
    <row r="38" spans="1:2" x14ac:dyDescent="0.25">
      <c r="A38" t="s">
        <v>441</v>
      </c>
      <c r="B38" t="s">
        <v>451</v>
      </c>
    </row>
    <row r="39" spans="1:2" x14ac:dyDescent="0.25">
      <c r="A39" t="s">
        <v>442</v>
      </c>
      <c r="B39" t="s">
        <v>452</v>
      </c>
    </row>
    <row r="40" spans="1:2" x14ac:dyDescent="0.25">
      <c r="A40" t="s">
        <v>443</v>
      </c>
      <c r="B40" t="s">
        <v>453</v>
      </c>
    </row>
    <row r="41" spans="1:2" x14ac:dyDescent="0.25">
      <c r="A41" t="s">
        <v>444</v>
      </c>
      <c r="B41" t="s">
        <v>454</v>
      </c>
    </row>
    <row r="42" spans="1:2" x14ac:dyDescent="0.25">
      <c r="A42" t="s">
        <v>445</v>
      </c>
      <c r="B42" t="s">
        <v>455</v>
      </c>
    </row>
    <row r="43" spans="1:2" ht="15.75" x14ac:dyDescent="0.25">
      <c r="A43" s="24" t="s">
        <v>233</v>
      </c>
    </row>
    <row r="44" spans="1:2" x14ac:dyDescent="0.25">
      <c r="A44" t="s">
        <v>355</v>
      </c>
      <c r="B44" t="s">
        <v>292</v>
      </c>
    </row>
    <row r="45" spans="1:2" x14ac:dyDescent="0.25">
      <c r="A45" t="s">
        <v>356</v>
      </c>
      <c r="B45" t="s">
        <v>293</v>
      </c>
    </row>
    <row r="46" spans="1:2" x14ac:dyDescent="0.25">
      <c r="A46" t="s">
        <v>357</v>
      </c>
      <c r="B46" t="s">
        <v>294</v>
      </c>
    </row>
    <row r="47" spans="1:2" x14ac:dyDescent="0.25">
      <c r="A47" t="s">
        <v>358</v>
      </c>
      <c r="B47" t="s">
        <v>295</v>
      </c>
    </row>
    <row r="48" spans="1:2" x14ac:dyDescent="0.25">
      <c r="A48" t="s">
        <v>359</v>
      </c>
      <c r="B48" t="s">
        <v>296</v>
      </c>
    </row>
    <row r="49" spans="1:2" x14ac:dyDescent="0.25">
      <c r="A49" t="s">
        <v>360</v>
      </c>
      <c r="B49" t="s">
        <v>297</v>
      </c>
    </row>
    <row r="50" spans="1:2" x14ac:dyDescent="0.25">
      <c r="A50" t="s">
        <v>361</v>
      </c>
      <c r="B50" t="s">
        <v>298</v>
      </c>
    </row>
    <row r="51" spans="1:2" x14ac:dyDescent="0.25">
      <c r="A51" t="s">
        <v>362</v>
      </c>
      <c r="B51" t="s">
        <v>299</v>
      </c>
    </row>
    <row r="52" spans="1:2" x14ac:dyDescent="0.25">
      <c r="A52" t="s">
        <v>363</v>
      </c>
      <c r="B52" t="s">
        <v>300</v>
      </c>
    </row>
    <row r="53" spans="1:2" x14ac:dyDescent="0.25">
      <c r="A53" t="s">
        <v>364</v>
      </c>
      <c r="B53" t="s">
        <v>301</v>
      </c>
    </row>
    <row r="54" spans="1:2" x14ac:dyDescent="0.25">
      <c r="A54" t="s">
        <v>365</v>
      </c>
      <c r="B54" t="s">
        <v>302</v>
      </c>
    </row>
    <row r="55" spans="1:2" x14ac:dyDescent="0.25">
      <c r="A55" t="s">
        <v>366</v>
      </c>
      <c r="B55" t="s">
        <v>303</v>
      </c>
    </row>
    <row r="56" spans="1:2" x14ac:dyDescent="0.25">
      <c r="A56" t="s">
        <v>367</v>
      </c>
      <c r="B56" t="s">
        <v>304</v>
      </c>
    </row>
    <row r="57" spans="1:2" x14ac:dyDescent="0.25">
      <c r="A57" t="s">
        <v>368</v>
      </c>
      <c r="B57" t="s">
        <v>305</v>
      </c>
    </row>
    <row r="58" spans="1:2" ht="15.75" x14ac:dyDescent="0.25">
      <c r="A58" s="24" t="s">
        <v>234</v>
      </c>
    </row>
    <row r="59" spans="1:2" x14ac:dyDescent="0.25">
      <c r="A59" t="s">
        <v>235</v>
      </c>
      <c r="B59" t="s">
        <v>268</v>
      </c>
    </row>
    <row r="60" spans="1:2" x14ac:dyDescent="0.25">
      <c r="A60" t="s">
        <v>236</v>
      </c>
      <c r="B60" t="s">
        <v>269</v>
      </c>
    </row>
    <row r="61" spans="1:2" x14ac:dyDescent="0.25">
      <c r="A61" t="s">
        <v>237</v>
      </c>
      <c r="B61" t="s">
        <v>270</v>
      </c>
    </row>
    <row r="62" spans="1:2" x14ac:dyDescent="0.25">
      <c r="A62" t="s">
        <v>238</v>
      </c>
      <c r="B62" t="s">
        <v>271</v>
      </c>
    </row>
    <row r="63" spans="1:2" x14ac:dyDescent="0.25">
      <c r="A63" t="s">
        <v>239</v>
      </c>
      <c r="B63" t="s">
        <v>272</v>
      </c>
    </row>
    <row r="64" spans="1:2" x14ac:dyDescent="0.25">
      <c r="A64" t="s">
        <v>240</v>
      </c>
      <c r="B64" t="s">
        <v>273</v>
      </c>
    </row>
    <row r="65" spans="1:2" x14ac:dyDescent="0.25">
      <c r="A65" t="s">
        <v>241</v>
      </c>
      <c r="B65" t="s">
        <v>274</v>
      </c>
    </row>
    <row r="66" spans="1:2" x14ac:dyDescent="0.25">
      <c r="A66" t="s">
        <v>242</v>
      </c>
      <c r="B66" t="s">
        <v>275</v>
      </c>
    </row>
    <row r="67" spans="1:2" x14ac:dyDescent="0.25">
      <c r="A67" t="s">
        <v>243</v>
      </c>
      <c r="B67" t="s">
        <v>276</v>
      </c>
    </row>
    <row r="68" spans="1:2" x14ac:dyDescent="0.25">
      <c r="A68" t="s">
        <v>244</v>
      </c>
      <c r="B68" t="s">
        <v>277</v>
      </c>
    </row>
    <row r="69" spans="1:2" x14ac:dyDescent="0.25">
      <c r="A69" t="s">
        <v>245</v>
      </c>
      <c r="B69" t="s">
        <v>278</v>
      </c>
    </row>
    <row r="70" spans="1:2" x14ac:dyDescent="0.25">
      <c r="A70" t="s">
        <v>246</v>
      </c>
      <c r="B70" t="s">
        <v>279</v>
      </c>
    </row>
    <row r="71" spans="1:2" x14ac:dyDescent="0.25">
      <c r="A71" t="s">
        <v>306</v>
      </c>
      <c r="B71" t="s">
        <v>280</v>
      </c>
    </row>
    <row r="72" spans="1:2" x14ac:dyDescent="0.25">
      <c r="A72" t="s">
        <v>307</v>
      </c>
      <c r="B72" t="s">
        <v>281</v>
      </c>
    </row>
    <row r="73" spans="1:2" x14ac:dyDescent="0.25">
      <c r="A73" t="s">
        <v>308</v>
      </c>
      <c r="B73" t="s">
        <v>282</v>
      </c>
    </row>
    <row r="74" spans="1:2" x14ac:dyDescent="0.25">
      <c r="A74" t="s">
        <v>309</v>
      </c>
      <c r="B74" t="s">
        <v>283</v>
      </c>
    </row>
    <row r="75" spans="1:2" x14ac:dyDescent="0.25">
      <c r="A75" t="s">
        <v>492</v>
      </c>
      <c r="B75" t="s">
        <v>284</v>
      </c>
    </row>
    <row r="76" spans="1:2" x14ac:dyDescent="0.25">
      <c r="A76" t="s">
        <v>493</v>
      </c>
      <c r="B76" t="s">
        <v>285</v>
      </c>
    </row>
    <row r="77" spans="1:2" x14ac:dyDescent="0.25">
      <c r="A77" t="s">
        <v>494</v>
      </c>
      <c r="B77" t="s">
        <v>286</v>
      </c>
    </row>
    <row r="78" spans="1:2" x14ac:dyDescent="0.25">
      <c r="A78" t="s">
        <v>495</v>
      </c>
      <c r="B78" t="s">
        <v>287</v>
      </c>
    </row>
    <row r="79" spans="1:2" x14ac:dyDescent="0.25">
      <c r="A79" t="s">
        <v>496</v>
      </c>
      <c r="B79" t="s">
        <v>501</v>
      </c>
    </row>
    <row r="80" spans="1:2" x14ac:dyDescent="0.25">
      <c r="A80" t="s">
        <v>497</v>
      </c>
      <c r="B80" t="s">
        <v>502</v>
      </c>
    </row>
    <row r="81" spans="1:2" x14ac:dyDescent="0.25">
      <c r="A81" t="s">
        <v>498</v>
      </c>
      <c r="B81" t="s">
        <v>503</v>
      </c>
    </row>
    <row r="82" spans="1:2" x14ac:dyDescent="0.25">
      <c r="A82" t="s">
        <v>499</v>
      </c>
      <c r="B82" t="s">
        <v>504</v>
      </c>
    </row>
    <row r="83" spans="1:2" x14ac:dyDescent="0.25">
      <c r="A83" t="s">
        <v>500</v>
      </c>
      <c r="B83" t="s">
        <v>505</v>
      </c>
    </row>
    <row r="84" spans="1:2" ht="15.75" x14ac:dyDescent="0.25">
      <c r="A84" s="24" t="s">
        <v>381</v>
      </c>
    </row>
    <row r="85" spans="1:2" x14ac:dyDescent="0.25">
      <c r="A85" t="s">
        <v>382</v>
      </c>
      <c r="B85" t="s">
        <v>383</v>
      </c>
    </row>
    <row r="151" spans="1:1" ht="15.75" x14ac:dyDescent="0.25">
      <c r="A151" s="24" t="s">
        <v>322</v>
      </c>
    </row>
    <row r="152" spans="1:1" x14ac:dyDescent="0.25">
      <c r="A152" t="s">
        <v>323</v>
      </c>
    </row>
    <row r="155" spans="1:1" ht="15.75" x14ac:dyDescent="0.25">
      <c r="A155" s="24" t="s">
        <v>324</v>
      </c>
    </row>
    <row r="156" spans="1:1" x14ac:dyDescent="0.25">
      <c r="A156" t="s">
        <v>325</v>
      </c>
    </row>
  </sheetData>
  <phoneticPr fontId="8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725B-D225-4A8E-85A3-A014F2ACD4ED}">
  <sheetPr codeName="Sheet3"/>
  <dimension ref="A1:H116"/>
  <sheetViews>
    <sheetView topLeftCell="A58" workbookViewId="0">
      <selection activeCell="A105" sqref="A105:K123"/>
    </sheetView>
  </sheetViews>
  <sheetFormatPr defaultRowHeight="15" x14ac:dyDescent="0.25"/>
  <cols>
    <col min="1" max="1" width="25.7109375" customWidth="1"/>
    <col min="4" max="4" width="10.7109375" customWidth="1"/>
    <col min="5" max="5" width="12.28515625" customWidth="1"/>
    <col min="8" max="8" width="10.7109375" customWidth="1"/>
  </cols>
  <sheetData>
    <row r="1" spans="1:8" x14ac:dyDescent="0.25">
      <c r="A1" s="81" t="s">
        <v>154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411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412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IF(Calculator!B7="Corn",Calculator!B11,IF(Calculator!B20="Corn",Calculator!B24,220))</f>
        <v>220</v>
      </c>
      <c r="E7" s="22">
        <f>ROUND(C7*D7,2)</f>
        <v>1137.4000000000001</v>
      </c>
      <c r="F7" s="11">
        <v>0</v>
      </c>
      <c r="G7" s="22">
        <f>ROUND(E7*F7,2)</f>
        <v>0</v>
      </c>
      <c r="H7" s="22">
        <f>ROUND(E7-G7,2)</f>
        <v>1137.4000000000001</v>
      </c>
    </row>
    <row r="8" spans="1:8" x14ac:dyDescent="0.25">
      <c r="A8" s="7" t="s">
        <v>11</v>
      </c>
      <c r="C8" s="23"/>
      <c r="E8" s="23">
        <f>SUM(E7:E7)</f>
        <v>1137.4000000000001</v>
      </c>
      <c r="G8" s="12">
        <f>SUM(G7:G7)</f>
        <v>0</v>
      </c>
      <c r="H8" s="12">
        <f>ROUND(E8-G8,2)</f>
        <v>1137.4000000000001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0.2</v>
      </c>
      <c r="E13" s="23">
        <f>ROUND(C13*D13,2)</f>
        <v>1.5</v>
      </c>
      <c r="F13" s="16">
        <v>0</v>
      </c>
      <c r="G13" s="23">
        <f>ROUND(E13*F13,2)</f>
        <v>0</v>
      </c>
      <c r="H13" s="23">
        <f>ROUND(E13-G13,2)</f>
        <v>1.5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124</v>
      </c>
      <c r="B15" s="14" t="s">
        <v>21</v>
      </c>
      <c r="C15" s="15">
        <v>29.1</v>
      </c>
      <c r="D15" s="14">
        <v>1.9570000000000001</v>
      </c>
      <c r="E15" s="23">
        <f t="shared" ref="E15:E21" si="0">ROUND(C15*D15,2)</f>
        <v>56.95</v>
      </c>
      <c r="F15" s="16">
        <v>0</v>
      </c>
      <c r="G15" s="23">
        <f t="shared" ref="G15:G21" si="1">ROUND(E15*F15,2)</f>
        <v>0</v>
      </c>
      <c r="H15" s="23">
        <f t="shared" ref="H15:H21" si="2">ROUND(E15-G15,2)</f>
        <v>56.95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1.5</v>
      </c>
      <c r="E16" s="23">
        <f t="shared" si="0"/>
        <v>40.64</v>
      </c>
      <c r="F16" s="16">
        <v>0</v>
      </c>
      <c r="G16" s="23">
        <f t="shared" si="1"/>
        <v>0</v>
      </c>
      <c r="H16" s="23">
        <f t="shared" si="2"/>
        <v>40.64</v>
      </c>
    </row>
    <row r="17" spans="1:8" x14ac:dyDescent="0.25">
      <c r="A17" s="14" t="s">
        <v>147</v>
      </c>
      <c r="B17" s="14" t="s">
        <v>19</v>
      </c>
      <c r="C17" s="15">
        <v>3.85</v>
      </c>
      <c r="D17" s="14">
        <v>4</v>
      </c>
      <c r="E17" s="23">
        <f t="shared" si="0"/>
        <v>15.4</v>
      </c>
      <c r="F17" s="16">
        <v>0</v>
      </c>
      <c r="G17" s="23">
        <f t="shared" si="1"/>
        <v>0</v>
      </c>
      <c r="H17" s="23">
        <f t="shared" si="2"/>
        <v>15.4</v>
      </c>
    </row>
    <row r="18" spans="1:8" x14ac:dyDescent="0.25">
      <c r="A18" s="14" t="s">
        <v>148</v>
      </c>
      <c r="B18" s="14" t="s">
        <v>26</v>
      </c>
      <c r="C18" s="15">
        <v>3.63</v>
      </c>
      <c r="D18" s="14">
        <v>2</v>
      </c>
      <c r="E18" s="23">
        <f t="shared" si="0"/>
        <v>7.26</v>
      </c>
      <c r="F18" s="16">
        <v>0</v>
      </c>
      <c r="G18" s="23">
        <f t="shared" si="1"/>
        <v>0</v>
      </c>
      <c r="H18" s="23">
        <f t="shared" si="2"/>
        <v>7.26</v>
      </c>
    </row>
    <row r="19" spans="1:8" x14ac:dyDescent="0.25">
      <c r="A19" s="14" t="s">
        <v>125</v>
      </c>
      <c r="B19" s="14" t="s">
        <v>19</v>
      </c>
      <c r="C19" s="15">
        <v>2.76</v>
      </c>
      <c r="D19" s="14">
        <v>32.171199999999999</v>
      </c>
      <c r="E19" s="23">
        <f t="shared" si="0"/>
        <v>88.79</v>
      </c>
      <c r="F19" s="16">
        <v>0</v>
      </c>
      <c r="G19" s="23">
        <f t="shared" si="1"/>
        <v>0</v>
      </c>
      <c r="H19" s="23">
        <f t="shared" si="2"/>
        <v>88.79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30</v>
      </c>
      <c r="E20" s="23">
        <f t="shared" si="0"/>
        <v>72.3</v>
      </c>
      <c r="F20" s="16">
        <v>0</v>
      </c>
      <c r="G20" s="23">
        <f t="shared" si="1"/>
        <v>0</v>
      </c>
      <c r="H20" s="23">
        <f t="shared" si="2"/>
        <v>72.3</v>
      </c>
    </row>
    <row r="21" spans="1:8" x14ac:dyDescent="0.25">
      <c r="A21" s="14" t="s">
        <v>167</v>
      </c>
      <c r="B21" s="14" t="s">
        <v>21</v>
      </c>
      <c r="C21" s="15">
        <v>25.98</v>
      </c>
      <c r="D21" s="14">
        <v>1</v>
      </c>
      <c r="E21" s="23">
        <f t="shared" si="0"/>
        <v>25.98</v>
      </c>
      <c r="F21" s="16">
        <v>0</v>
      </c>
      <c r="G21" s="23">
        <f t="shared" si="1"/>
        <v>0</v>
      </c>
      <c r="H21" s="23">
        <f t="shared" si="2"/>
        <v>25.98</v>
      </c>
    </row>
    <row r="22" spans="1:8" x14ac:dyDescent="0.25">
      <c r="A22" s="13" t="s">
        <v>23</v>
      </c>
      <c r="C22" s="23"/>
      <c r="E22" s="23"/>
    </row>
    <row r="23" spans="1:8" x14ac:dyDescent="0.25">
      <c r="A23" s="14" t="s">
        <v>399</v>
      </c>
      <c r="B23" s="14" t="s">
        <v>18</v>
      </c>
      <c r="C23" s="15">
        <v>1.47</v>
      </c>
      <c r="D23" s="14">
        <v>13.7</v>
      </c>
      <c r="E23" s="23">
        <f>ROUND(C23*D23,2)</f>
        <v>20.14</v>
      </c>
      <c r="F23" s="16">
        <v>0</v>
      </c>
      <c r="G23" s="23">
        <f>ROUND(E23*F23,2)</f>
        <v>0</v>
      </c>
      <c r="H23" s="23">
        <f>ROUND(E23-G23,2)</f>
        <v>20.14</v>
      </c>
    </row>
    <row r="24" spans="1:8" x14ac:dyDescent="0.25">
      <c r="A24" s="13" t="s">
        <v>24</v>
      </c>
      <c r="C24" s="23"/>
      <c r="E24" s="23"/>
    </row>
    <row r="25" spans="1:8" x14ac:dyDescent="0.25">
      <c r="A25" s="14" t="s">
        <v>25</v>
      </c>
      <c r="B25" s="14" t="s">
        <v>18</v>
      </c>
      <c r="C25" s="15">
        <v>0.12</v>
      </c>
      <c r="D25" s="14">
        <v>32</v>
      </c>
      <c r="E25" s="23">
        <f>ROUND(C25*D25,2)</f>
        <v>3.84</v>
      </c>
      <c r="F25" s="16">
        <v>0</v>
      </c>
      <c r="G25" s="23">
        <f>ROUND(E25*F25,2)</f>
        <v>0</v>
      </c>
      <c r="H25" s="23">
        <f>ROUND(E25-G25,2)</f>
        <v>3.84</v>
      </c>
    </row>
    <row r="26" spans="1:8" x14ac:dyDescent="0.25">
      <c r="A26" s="14" t="s">
        <v>59</v>
      </c>
      <c r="B26" s="14" t="s">
        <v>26</v>
      </c>
      <c r="C26" s="15">
        <v>15</v>
      </c>
      <c r="D26" s="14">
        <v>0.5</v>
      </c>
      <c r="E26" s="23">
        <f>ROUND(C26*D26,2)</f>
        <v>7.5</v>
      </c>
      <c r="F26" s="16">
        <v>0</v>
      </c>
      <c r="G26" s="23">
        <f>ROUND(E26*F26,2)</f>
        <v>0</v>
      </c>
      <c r="H26" s="23">
        <f>ROUND(E26-G26,2)</f>
        <v>7.5</v>
      </c>
    </row>
    <row r="27" spans="1:8" x14ac:dyDescent="0.25">
      <c r="A27" s="14" t="s">
        <v>104</v>
      </c>
      <c r="B27" s="14" t="s">
        <v>26</v>
      </c>
      <c r="C27" s="15">
        <v>15.01</v>
      </c>
      <c r="D27" s="14">
        <v>1</v>
      </c>
      <c r="E27" s="23">
        <f>ROUND(C27*D27,2)</f>
        <v>15.01</v>
      </c>
      <c r="F27" s="16">
        <v>0</v>
      </c>
      <c r="G27" s="23">
        <f>ROUND(E27*F27,2)</f>
        <v>0</v>
      </c>
      <c r="H27" s="23">
        <f>ROUND(E27-G27,2)</f>
        <v>15.01</v>
      </c>
    </row>
    <row r="28" spans="1:8" x14ac:dyDescent="0.25">
      <c r="A28" s="14" t="s">
        <v>126</v>
      </c>
      <c r="B28" s="14" t="s">
        <v>26</v>
      </c>
      <c r="C28" s="15">
        <v>2.1800000000000002</v>
      </c>
      <c r="D28" s="14">
        <v>4</v>
      </c>
      <c r="E28" s="23">
        <f>ROUND(C28*D28,2)</f>
        <v>8.7200000000000006</v>
      </c>
      <c r="F28" s="16">
        <v>0</v>
      </c>
      <c r="G28" s="23">
        <f>ROUND(E28*F28,2)</f>
        <v>0</v>
      </c>
      <c r="H28" s="23">
        <f>ROUND(E28-G28,2)</f>
        <v>8.7200000000000006</v>
      </c>
    </row>
    <row r="29" spans="1:8" x14ac:dyDescent="0.25">
      <c r="A29" s="14" t="s">
        <v>127</v>
      </c>
      <c r="B29" s="14" t="s">
        <v>26</v>
      </c>
      <c r="C29" s="15">
        <v>6.11</v>
      </c>
      <c r="D29" s="14">
        <v>3.6</v>
      </c>
      <c r="E29" s="23">
        <f>ROUND(C29*D29,2)</f>
        <v>22</v>
      </c>
      <c r="F29" s="16">
        <v>0</v>
      </c>
      <c r="G29" s="23">
        <f>ROUND(E29*F29,2)</f>
        <v>0</v>
      </c>
      <c r="H29" s="23">
        <f>ROUND(E29-G29,2)</f>
        <v>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110</v>
      </c>
      <c r="B31" s="14" t="s">
        <v>18</v>
      </c>
      <c r="C31" s="15">
        <v>0.48</v>
      </c>
      <c r="D31" s="14">
        <v>1.28</v>
      </c>
      <c r="E31" s="23">
        <f>ROUND(C31*D31,2)</f>
        <v>0.61</v>
      </c>
      <c r="F31" s="16">
        <v>0</v>
      </c>
      <c r="G31" s="23">
        <f>ROUND(E31*F31,2)</f>
        <v>0</v>
      </c>
      <c r="H31" s="23">
        <f>ROUND(E31-G31,2)</f>
        <v>0.61</v>
      </c>
    </row>
    <row r="32" spans="1:8" x14ac:dyDescent="0.25">
      <c r="A32" s="13" t="s">
        <v>30</v>
      </c>
      <c r="C32" s="23"/>
      <c r="E32" s="23"/>
    </row>
    <row r="33" spans="1:8" x14ac:dyDescent="0.25">
      <c r="A33" s="14" t="s">
        <v>31</v>
      </c>
      <c r="B33" s="14" t="s">
        <v>32</v>
      </c>
      <c r="C33" s="15">
        <v>0.24</v>
      </c>
      <c r="D33" s="14">
        <v>33</v>
      </c>
      <c r="E33" s="23">
        <f>ROUND(C33*D33,2)</f>
        <v>7.92</v>
      </c>
      <c r="F33" s="16">
        <v>0</v>
      </c>
      <c r="G33" s="23">
        <f>ROUND(E33*F33,2)</f>
        <v>0</v>
      </c>
      <c r="H33" s="23">
        <f>ROUND(E33-G33,2)</f>
        <v>7.92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149</v>
      </c>
      <c r="B35" s="14" t="s">
        <v>60</v>
      </c>
      <c r="C35" s="15">
        <v>3.61</v>
      </c>
      <c r="D35" s="14">
        <v>34</v>
      </c>
      <c r="E35" s="23">
        <f>ROUND(C35*D35,2)</f>
        <v>122.74</v>
      </c>
      <c r="F35" s="16">
        <v>0</v>
      </c>
      <c r="G35" s="23">
        <f>ROUND(E35*F35,2)</f>
        <v>0</v>
      </c>
      <c r="H35" s="23">
        <f>ROUND(E35-G35,2)</f>
        <v>122.74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114</v>
      </c>
      <c r="B37" s="14" t="s">
        <v>26</v>
      </c>
      <c r="C37" s="15">
        <v>3.3</v>
      </c>
      <c r="D37" s="14">
        <v>0.6</v>
      </c>
      <c r="E37" s="23">
        <f>ROUND(C37*D37,2)</f>
        <v>1.98</v>
      </c>
      <c r="F37" s="16">
        <v>0</v>
      </c>
      <c r="G37" s="23">
        <f>ROUND(E37*F37,2)</f>
        <v>0</v>
      </c>
      <c r="H37" s="23">
        <f>ROUND(E37-G37,2)</f>
        <v>1.98</v>
      </c>
    </row>
    <row r="38" spans="1:8" x14ac:dyDescent="0.25">
      <c r="A38" s="13" t="s">
        <v>61</v>
      </c>
      <c r="C38" s="23"/>
      <c r="E38" s="23"/>
    </row>
    <row r="39" spans="1:8" x14ac:dyDescent="0.25">
      <c r="A39" s="14" t="s">
        <v>62</v>
      </c>
      <c r="B39" s="14" t="s">
        <v>48</v>
      </c>
      <c r="C39" s="15">
        <v>9</v>
      </c>
      <c r="D39" s="14">
        <v>1</v>
      </c>
      <c r="E39" s="23">
        <f>ROUND(C39*D39,2)</f>
        <v>9</v>
      </c>
      <c r="F39" s="16">
        <v>0</v>
      </c>
      <c r="G39" s="23">
        <f>ROUND(E39*F39,2)</f>
        <v>0</v>
      </c>
      <c r="H39" s="23">
        <f>ROUND(E39-G39,2)</f>
        <v>9</v>
      </c>
    </row>
    <row r="40" spans="1:8" x14ac:dyDescent="0.25">
      <c r="A40" s="14" t="s">
        <v>183</v>
      </c>
      <c r="B40" s="14" t="s">
        <v>21</v>
      </c>
      <c r="C40" s="15">
        <v>13.6</v>
      </c>
      <c r="D40" s="14">
        <v>1</v>
      </c>
      <c r="E40" s="23">
        <f>ROUND(C40*D40,2)</f>
        <v>13.6</v>
      </c>
      <c r="F40" s="16">
        <v>0</v>
      </c>
      <c r="G40" s="23">
        <f>ROUND(E40*F40,2)</f>
        <v>0</v>
      </c>
      <c r="H40" s="23">
        <f>ROUND(E40-G40,2)</f>
        <v>13.6</v>
      </c>
    </row>
    <row r="41" spans="1:8" x14ac:dyDescent="0.25">
      <c r="A41" s="13" t="s">
        <v>130</v>
      </c>
      <c r="C41" s="23"/>
      <c r="E41" s="23"/>
    </row>
    <row r="42" spans="1:8" x14ac:dyDescent="0.25">
      <c r="A42" s="14" t="s">
        <v>131</v>
      </c>
      <c r="B42" s="14" t="s">
        <v>123</v>
      </c>
      <c r="C42" s="15">
        <v>0.31</v>
      </c>
      <c r="D42" s="14">
        <v>235</v>
      </c>
      <c r="E42" s="23">
        <f>ROUND(C42*D42,2)</f>
        <v>72.849999999999994</v>
      </c>
      <c r="F42" s="16">
        <v>0</v>
      </c>
      <c r="G42" s="23">
        <f>ROUND(E42*F42,2)</f>
        <v>0</v>
      </c>
      <c r="H42" s="23">
        <f>ROUND(E42-G42,2)</f>
        <v>72.849999999999994</v>
      </c>
    </row>
    <row r="43" spans="1:8" x14ac:dyDescent="0.25">
      <c r="A43" s="13" t="s">
        <v>34</v>
      </c>
      <c r="C43" s="23"/>
      <c r="E43" s="23"/>
    </row>
    <row r="44" spans="1:8" x14ac:dyDescent="0.25">
      <c r="A44" s="14" t="s">
        <v>35</v>
      </c>
      <c r="B44" s="14" t="s">
        <v>36</v>
      </c>
      <c r="C44" s="15">
        <v>51.39</v>
      </c>
      <c r="D44" s="14">
        <v>0.66600000000000004</v>
      </c>
      <c r="E44" s="23">
        <f>ROUND(C44*D44,2)</f>
        <v>34.229999999999997</v>
      </c>
      <c r="F44" s="16">
        <v>0</v>
      </c>
      <c r="G44" s="23">
        <f>ROUND(E44*F44,2)</f>
        <v>0</v>
      </c>
      <c r="H44" s="23">
        <f>ROUND(E44-G44,2)</f>
        <v>34.229999999999997</v>
      </c>
    </row>
    <row r="45" spans="1:8" x14ac:dyDescent="0.25">
      <c r="A45" s="13" t="s">
        <v>115</v>
      </c>
      <c r="C45" s="23"/>
      <c r="E45" s="23"/>
    </row>
    <row r="46" spans="1:8" x14ac:dyDescent="0.25">
      <c r="A46" s="14" t="s">
        <v>132</v>
      </c>
      <c r="B46" s="14" t="s">
        <v>48</v>
      </c>
      <c r="C46" s="15">
        <v>6</v>
      </c>
      <c r="D46" s="14">
        <v>1</v>
      </c>
      <c r="E46" s="23">
        <f>ROUND(C46*D46,2)</f>
        <v>6</v>
      </c>
      <c r="F46" s="16">
        <v>0</v>
      </c>
      <c r="G46" s="23">
        <f>ROUND(E46*F46,2)</f>
        <v>0</v>
      </c>
      <c r="H46" s="23">
        <f>ROUND(E46-G46,2)</f>
        <v>6</v>
      </c>
    </row>
    <row r="47" spans="1:8" x14ac:dyDescent="0.25">
      <c r="A47" s="13" t="s">
        <v>117</v>
      </c>
      <c r="C47" s="23"/>
      <c r="E47" s="23"/>
    </row>
    <row r="48" spans="1:8" x14ac:dyDescent="0.25">
      <c r="A48" s="14" t="s">
        <v>118</v>
      </c>
      <c r="B48" s="14" t="s">
        <v>48</v>
      </c>
      <c r="C48" s="15">
        <v>10</v>
      </c>
      <c r="D48" s="14">
        <v>0.33300000000000002</v>
      </c>
      <c r="E48" s="23">
        <f>ROUND(C48*D48,2)</f>
        <v>3.33</v>
      </c>
      <c r="F48" s="16">
        <v>0</v>
      </c>
      <c r="G48" s="23">
        <f>ROUND(E48*F48,2)</f>
        <v>0</v>
      </c>
      <c r="H48" s="23">
        <f>ROUND(E48-G48,2)</f>
        <v>3.33</v>
      </c>
    </row>
    <row r="49" spans="1:8" x14ac:dyDescent="0.25">
      <c r="A49" s="13" t="s">
        <v>37</v>
      </c>
      <c r="C49" s="23"/>
      <c r="E49" s="23"/>
    </row>
    <row r="50" spans="1:8" x14ac:dyDescent="0.25">
      <c r="A50" s="14" t="s">
        <v>38</v>
      </c>
      <c r="B50" s="14" t="s">
        <v>39</v>
      </c>
      <c r="C50" s="15">
        <v>18.690000000000001</v>
      </c>
      <c r="D50" s="14">
        <v>0.44850000000000001</v>
      </c>
      <c r="E50" s="23">
        <f>ROUND(C50*D50,2)</f>
        <v>8.3800000000000008</v>
      </c>
      <c r="F50" s="16">
        <v>0</v>
      </c>
      <c r="G50" s="23">
        <f>ROUND(E50*F50,2)</f>
        <v>0</v>
      </c>
      <c r="H50" s="23">
        <f>ROUND(E50-G50,2)</f>
        <v>8.3800000000000008</v>
      </c>
    </row>
    <row r="51" spans="1:8" x14ac:dyDescent="0.25">
      <c r="A51" s="14" t="s">
        <v>133</v>
      </c>
      <c r="B51" s="14" t="s">
        <v>39</v>
      </c>
      <c r="C51" s="15">
        <v>18.690000000000001</v>
      </c>
      <c r="D51" s="14">
        <v>0.12770000000000001</v>
      </c>
      <c r="E51" s="23">
        <f>ROUND(C51*D51,2)</f>
        <v>2.39</v>
      </c>
      <c r="F51" s="16">
        <v>0</v>
      </c>
      <c r="G51" s="23">
        <f>ROUND(E51*F51,2)</f>
        <v>0</v>
      </c>
      <c r="H51" s="23">
        <f>ROUND(E51-G51,2)</f>
        <v>2.39</v>
      </c>
    </row>
    <row r="52" spans="1:8" x14ac:dyDescent="0.25">
      <c r="A52" s="13" t="s">
        <v>40</v>
      </c>
      <c r="C52" s="23"/>
      <c r="E52" s="23"/>
    </row>
    <row r="53" spans="1:8" x14ac:dyDescent="0.25">
      <c r="A53" s="14" t="s">
        <v>41</v>
      </c>
      <c r="B53" s="14" t="s">
        <v>39</v>
      </c>
      <c r="C53" s="15">
        <v>9.06</v>
      </c>
      <c r="D53" s="14">
        <v>0.32500000000000001</v>
      </c>
      <c r="E53" s="23">
        <f>ROUND(C53*D53,2)</f>
        <v>2.94</v>
      </c>
      <c r="F53" s="16">
        <v>0</v>
      </c>
      <c r="G53" s="23">
        <f>ROUND(E53*F53,2)</f>
        <v>0</v>
      </c>
      <c r="H53" s="23">
        <f>ROUND(E53-G53,2)</f>
        <v>2.94</v>
      </c>
    </row>
    <row r="54" spans="1:8" x14ac:dyDescent="0.25">
      <c r="A54" s="14" t="s">
        <v>42</v>
      </c>
      <c r="B54" s="14" t="s">
        <v>39</v>
      </c>
      <c r="C54" s="15">
        <v>9.06</v>
      </c>
      <c r="D54" s="14">
        <v>6.25E-2</v>
      </c>
      <c r="E54" s="23">
        <f>ROUND(C54*D54,2)</f>
        <v>0.56999999999999995</v>
      </c>
      <c r="F54" s="16">
        <v>0</v>
      </c>
      <c r="G54" s="23">
        <f>ROUND(E54*F54,2)</f>
        <v>0</v>
      </c>
      <c r="H54" s="23">
        <f>ROUND(E54-G54,2)</f>
        <v>0.56999999999999995</v>
      </c>
    </row>
    <row r="55" spans="1:8" x14ac:dyDescent="0.25">
      <c r="A55" s="13" t="s">
        <v>43</v>
      </c>
      <c r="C55" s="23"/>
      <c r="E55" s="23"/>
    </row>
    <row r="56" spans="1:8" x14ac:dyDescent="0.25">
      <c r="A56" s="14" t="s">
        <v>42</v>
      </c>
      <c r="B56" s="14" t="s">
        <v>39</v>
      </c>
      <c r="C56" s="15">
        <v>9.06</v>
      </c>
      <c r="D56" s="14">
        <v>0.14630000000000001</v>
      </c>
      <c r="E56" s="23">
        <f>ROUND(C56*D56,2)</f>
        <v>1.33</v>
      </c>
      <c r="F56" s="16">
        <v>0</v>
      </c>
      <c r="G56" s="23">
        <f>ROUND(E56*F56,2)</f>
        <v>0</v>
      </c>
      <c r="H56" s="23">
        <f>ROUND(E56-G56,2)</f>
        <v>1.33</v>
      </c>
    </row>
    <row r="57" spans="1:8" x14ac:dyDescent="0.25">
      <c r="A57" s="14" t="s">
        <v>44</v>
      </c>
      <c r="B57" s="14" t="s">
        <v>39</v>
      </c>
      <c r="C57" s="15">
        <v>18.690000000000001</v>
      </c>
      <c r="D57" s="14">
        <v>0.44790000000000002</v>
      </c>
      <c r="E57" s="23">
        <f>ROUND(C57*D57,2)</f>
        <v>8.3699999999999992</v>
      </c>
      <c r="F57" s="16">
        <v>0</v>
      </c>
      <c r="G57" s="23">
        <f>ROUND(E57*F57,2)</f>
        <v>0</v>
      </c>
      <c r="H57" s="23">
        <f>ROUND(E57-G57,2)</f>
        <v>8.3699999999999992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5.0106000000000002</v>
      </c>
      <c r="E59" s="23">
        <f>ROUND(C59*D59,2)</f>
        <v>14.33</v>
      </c>
      <c r="F59" s="16">
        <v>0</v>
      </c>
      <c r="G59" s="23">
        <f>ROUND(E59*F59,2)</f>
        <v>0</v>
      </c>
      <c r="H59" s="23">
        <f>ROUND(E59-G59,2)</f>
        <v>14.33</v>
      </c>
    </row>
    <row r="60" spans="1:8" x14ac:dyDescent="0.25">
      <c r="A60" s="14" t="s">
        <v>133</v>
      </c>
      <c r="B60" s="14" t="s">
        <v>19</v>
      </c>
      <c r="C60" s="15">
        <v>2.86</v>
      </c>
      <c r="D60" s="14">
        <v>1.742</v>
      </c>
      <c r="E60" s="23">
        <f>ROUND(C60*D60,2)</f>
        <v>4.9800000000000004</v>
      </c>
      <c r="F60" s="16">
        <v>0</v>
      </c>
      <c r="G60" s="23">
        <f>ROUND(E60*F60,2)</f>
        <v>0</v>
      </c>
      <c r="H60" s="23">
        <f>ROUND(E60-G60,2)</f>
        <v>4.9800000000000004</v>
      </c>
    </row>
    <row r="61" spans="1:8" x14ac:dyDescent="0.25">
      <c r="A61" s="14" t="s">
        <v>46</v>
      </c>
      <c r="B61" s="14" t="s">
        <v>19</v>
      </c>
      <c r="C61" s="15">
        <v>2.86</v>
      </c>
      <c r="D61" s="14">
        <v>10.590199999999999</v>
      </c>
      <c r="E61" s="23">
        <f>ROUND(C61*D61,2)</f>
        <v>30.29</v>
      </c>
      <c r="F61" s="16">
        <v>0</v>
      </c>
      <c r="G61" s="23">
        <f>ROUND(E61*F61,2)</f>
        <v>0</v>
      </c>
      <c r="H61" s="23">
        <f>ROUND(E61-G61,2)</f>
        <v>30.29</v>
      </c>
    </row>
    <row r="62" spans="1:8" x14ac:dyDescent="0.25">
      <c r="A62" s="13" t="s">
        <v>47</v>
      </c>
      <c r="C62" s="23"/>
      <c r="E62" s="23"/>
    </row>
    <row r="63" spans="1:8" x14ac:dyDescent="0.25">
      <c r="A63" s="14" t="s">
        <v>42</v>
      </c>
      <c r="B63" s="14" t="s">
        <v>48</v>
      </c>
      <c r="C63" s="15">
        <v>14.29</v>
      </c>
      <c r="D63" s="14">
        <v>1</v>
      </c>
      <c r="E63" s="23">
        <f>ROUND(C63*D63,2)</f>
        <v>14.29</v>
      </c>
      <c r="F63" s="16">
        <v>0</v>
      </c>
      <c r="G63" s="23">
        <f>ROUND(E63*F63,2)</f>
        <v>0</v>
      </c>
      <c r="H63" s="23">
        <f t="shared" ref="H63:H69" si="3">ROUND(E63-G63,2)</f>
        <v>14.29</v>
      </c>
    </row>
    <row r="64" spans="1:8" x14ac:dyDescent="0.25">
      <c r="A64" s="14" t="s">
        <v>38</v>
      </c>
      <c r="B64" s="14" t="s">
        <v>48</v>
      </c>
      <c r="C64" s="15">
        <v>4.37</v>
      </c>
      <c r="D64" s="14">
        <v>1</v>
      </c>
      <c r="E64" s="23">
        <f>ROUND(C64*D64,2)</f>
        <v>4.37</v>
      </c>
      <c r="F64" s="16">
        <v>0</v>
      </c>
      <c r="G64" s="23">
        <f>ROUND(E64*F64,2)</f>
        <v>0</v>
      </c>
      <c r="H64" s="23">
        <f t="shared" si="3"/>
        <v>4.37</v>
      </c>
    </row>
    <row r="65" spans="1:8" x14ac:dyDescent="0.25">
      <c r="A65" s="14" t="s">
        <v>133</v>
      </c>
      <c r="B65" s="14" t="s">
        <v>48</v>
      </c>
      <c r="C65" s="15">
        <v>6.16</v>
      </c>
      <c r="D65" s="14">
        <v>1</v>
      </c>
      <c r="E65" s="23">
        <f>ROUND(C65*D65,2)</f>
        <v>6.16</v>
      </c>
      <c r="F65" s="16">
        <v>0</v>
      </c>
      <c r="G65" s="23">
        <f>ROUND(E65*F65,2)</f>
        <v>0</v>
      </c>
      <c r="H65" s="23">
        <f t="shared" si="3"/>
        <v>6.16</v>
      </c>
    </row>
    <row r="66" spans="1:8" x14ac:dyDescent="0.25">
      <c r="A66" s="14" t="s">
        <v>46</v>
      </c>
      <c r="B66" s="14" t="s">
        <v>48</v>
      </c>
      <c r="C66" s="15">
        <v>7.16</v>
      </c>
      <c r="D66" s="14">
        <v>1</v>
      </c>
      <c r="E66" s="23">
        <f>ROUND(C66*D66,2)</f>
        <v>7.16</v>
      </c>
      <c r="F66" s="16">
        <v>0</v>
      </c>
      <c r="G66" s="23">
        <f>ROUND(E66*F66,2)</f>
        <v>0</v>
      </c>
      <c r="H66" s="23">
        <f t="shared" si="3"/>
        <v>7.16</v>
      </c>
    </row>
    <row r="67" spans="1:8" x14ac:dyDescent="0.25">
      <c r="A67" s="9" t="s">
        <v>49</v>
      </c>
      <c r="B67" s="9" t="s">
        <v>48</v>
      </c>
      <c r="C67" s="10">
        <v>33.770000000000003</v>
      </c>
      <c r="D67" s="9">
        <v>1</v>
      </c>
      <c r="E67" s="22">
        <f>ROUND(C67*D67,2)</f>
        <v>33.770000000000003</v>
      </c>
      <c r="F67" s="11">
        <v>0</v>
      </c>
      <c r="G67" s="22">
        <f>ROUND(E67*F67,2)</f>
        <v>0</v>
      </c>
      <c r="H67" s="22">
        <f t="shared" si="3"/>
        <v>33.770000000000003</v>
      </c>
    </row>
    <row r="68" spans="1:8" x14ac:dyDescent="0.25">
      <c r="A68" s="7" t="s">
        <v>50</v>
      </c>
      <c r="C68" s="23"/>
      <c r="E68" s="23">
        <f>SUM(E12:E67)</f>
        <v>813.72000000000014</v>
      </c>
      <c r="G68" s="12">
        <f>SUM(G12:G67)</f>
        <v>0</v>
      </c>
      <c r="H68" s="12">
        <f t="shared" si="3"/>
        <v>813.72</v>
      </c>
    </row>
    <row r="69" spans="1:8" x14ac:dyDescent="0.25">
      <c r="A69" s="7" t="s">
        <v>51</v>
      </c>
      <c r="C69" s="23"/>
      <c r="E69" s="23">
        <f>+E8-E68</f>
        <v>323.67999999999995</v>
      </c>
      <c r="G69" s="12">
        <f>+G8-G68</f>
        <v>0</v>
      </c>
      <c r="H69" s="12">
        <f t="shared" si="3"/>
        <v>323.68</v>
      </c>
    </row>
    <row r="70" spans="1:8" x14ac:dyDescent="0.25">
      <c r="A70" t="s">
        <v>12</v>
      </c>
      <c r="C70" s="23"/>
      <c r="E70" s="23"/>
    </row>
    <row r="71" spans="1:8" x14ac:dyDescent="0.25">
      <c r="A71" s="7" t="s">
        <v>52</v>
      </c>
      <c r="C71" s="23"/>
      <c r="E71" s="23"/>
    </row>
    <row r="72" spans="1:8" x14ac:dyDescent="0.25">
      <c r="A72" s="14" t="s">
        <v>42</v>
      </c>
      <c r="B72" s="14" t="s">
        <v>48</v>
      </c>
      <c r="C72" s="15">
        <v>29.56</v>
      </c>
      <c r="D72" s="14">
        <v>1</v>
      </c>
      <c r="E72" s="23">
        <f>ROUND(C72*D72,2)</f>
        <v>29.56</v>
      </c>
      <c r="F72" s="16">
        <v>0</v>
      </c>
      <c r="G72" s="23">
        <f>ROUND(E72*F72,2)</f>
        <v>0</v>
      </c>
      <c r="H72" s="23">
        <f t="shared" ref="H72:H78" si="4">ROUND(E72-G72,2)</f>
        <v>29.56</v>
      </c>
    </row>
    <row r="73" spans="1:8" x14ac:dyDescent="0.25">
      <c r="A73" s="14" t="s">
        <v>38</v>
      </c>
      <c r="B73" s="14" t="s">
        <v>48</v>
      </c>
      <c r="C73" s="15">
        <v>33.880000000000003</v>
      </c>
      <c r="D73" s="14">
        <v>1</v>
      </c>
      <c r="E73" s="23">
        <f>ROUND(C73*D73,2)</f>
        <v>33.880000000000003</v>
      </c>
      <c r="F73" s="16">
        <v>0</v>
      </c>
      <c r="G73" s="23">
        <f>ROUND(E73*F73,2)</f>
        <v>0</v>
      </c>
      <c r="H73" s="23">
        <f t="shared" si="4"/>
        <v>33.880000000000003</v>
      </c>
    </row>
    <row r="74" spans="1:8" x14ac:dyDescent="0.25">
      <c r="A74" s="14" t="s">
        <v>133</v>
      </c>
      <c r="B74" s="14" t="s">
        <v>48</v>
      </c>
      <c r="C74" s="15">
        <v>29.49</v>
      </c>
      <c r="D74" s="14">
        <v>1</v>
      </c>
      <c r="E74" s="23">
        <f>ROUND(C74*D74,2)</f>
        <v>29.49</v>
      </c>
      <c r="F74" s="16">
        <v>0</v>
      </c>
      <c r="G74" s="23">
        <f>ROUND(E74*F74,2)</f>
        <v>0</v>
      </c>
      <c r="H74" s="23">
        <f t="shared" si="4"/>
        <v>29.49</v>
      </c>
    </row>
    <row r="75" spans="1:8" x14ac:dyDescent="0.25">
      <c r="A75" s="9" t="s">
        <v>46</v>
      </c>
      <c r="B75" s="9" t="s">
        <v>48</v>
      </c>
      <c r="C75" s="10">
        <v>74.47</v>
      </c>
      <c r="D75" s="9">
        <v>1</v>
      </c>
      <c r="E75" s="22">
        <f>ROUND(C75*D75,2)</f>
        <v>74.47</v>
      </c>
      <c r="F75" s="11">
        <v>0</v>
      </c>
      <c r="G75" s="22">
        <f>ROUND(E75*F75,2)</f>
        <v>0</v>
      </c>
      <c r="H75" s="22">
        <f t="shared" si="4"/>
        <v>74.47</v>
      </c>
    </row>
    <row r="76" spans="1:8" x14ac:dyDescent="0.25">
      <c r="A76" s="7" t="s">
        <v>53</v>
      </c>
      <c r="C76" s="23"/>
      <c r="E76" s="23">
        <f>SUM(E72:E75)</f>
        <v>167.39999999999998</v>
      </c>
      <c r="G76" s="12">
        <f>SUM(G72:G75)</f>
        <v>0</v>
      </c>
      <c r="H76" s="12">
        <f t="shared" si="4"/>
        <v>167.4</v>
      </c>
    </row>
    <row r="77" spans="1:8" x14ac:dyDescent="0.25">
      <c r="A77" s="7" t="s">
        <v>54</v>
      </c>
      <c r="C77" s="23"/>
      <c r="E77" s="23">
        <f>+E68+E76</f>
        <v>981.12000000000012</v>
      </c>
      <c r="G77" s="12">
        <f>+G68+G76</f>
        <v>0</v>
      </c>
      <c r="H77" s="12">
        <f t="shared" si="4"/>
        <v>981.12</v>
      </c>
    </row>
    <row r="78" spans="1:8" x14ac:dyDescent="0.25">
      <c r="A78" s="7" t="s">
        <v>55</v>
      </c>
      <c r="C78" s="23"/>
      <c r="E78" s="23">
        <f>+E8-E77</f>
        <v>156.27999999999997</v>
      </c>
      <c r="G78" s="12">
        <f>+G8-G77</f>
        <v>0</v>
      </c>
      <c r="H78" s="12">
        <f t="shared" si="4"/>
        <v>156.28</v>
      </c>
    </row>
    <row r="79" spans="1:8" x14ac:dyDescent="0.25">
      <c r="A79" t="s">
        <v>119</v>
      </c>
      <c r="C79" s="23"/>
      <c r="E79" s="23"/>
    </row>
    <row r="80" spans="1:8" x14ac:dyDescent="0.25">
      <c r="A80" t="s">
        <v>424</v>
      </c>
      <c r="C80" s="23"/>
      <c r="E80" s="23"/>
    </row>
    <row r="81" spans="1:5" x14ac:dyDescent="0.25">
      <c r="C81" s="23"/>
      <c r="E81" s="23"/>
    </row>
    <row r="82" spans="1:5" x14ac:dyDescent="0.25">
      <c r="A82" s="7" t="s">
        <v>120</v>
      </c>
      <c r="C82" s="23"/>
      <c r="E82" s="23"/>
    </row>
    <row r="83" spans="1:5" x14ac:dyDescent="0.25">
      <c r="A83" s="7" t="s">
        <v>121</v>
      </c>
      <c r="C83" s="23"/>
      <c r="E83" s="23"/>
    </row>
    <row r="84" spans="1:5" x14ac:dyDescent="0.25">
      <c r="C84" s="23"/>
      <c r="E84" s="23"/>
    </row>
    <row r="85" spans="1:5" x14ac:dyDescent="0.25">
      <c r="C85" s="23"/>
      <c r="E85" s="23"/>
    </row>
    <row r="86" spans="1:5" x14ac:dyDescent="0.25">
      <c r="C86" s="23"/>
      <c r="E86" s="23"/>
    </row>
    <row r="87" spans="1:5" x14ac:dyDescent="0.25">
      <c r="C87" s="23"/>
      <c r="E87" s="23"/>
    </row>
    <row r="88" spans="1:5" x14ac:dyDescent="0.25">
      <c r="C88" s="23"/>
      <c r="E88" s="23"/>
    </row>
    <row r="89" spans="1:5" x14ac:dyDescent="0.25">
      <c r="C89" s="23"/>
      <c r="E89" s="23"/>
    </row>
    <row r="90" spans="1:5" x14ac:dyDescent="0.25">
      <c r="C90" s="23"/>
      <c r="E90" s="23"/>
    </row>
    <row r="91" spans="1:5" x14ac:dyDescent="0.25">
      <c r="C91" s="23"/>
      <c r="E91" s="23"/>
    </row>
    <row r="92" spans="1:5" x14ac:dyDescent="0.25">
      <c r="C92" s="23"/>
      <c r="E92" s="23"/>
    </row>
    <row r="93" spans="1:5" x14ac:dyDescent="0.25">
      <c r="C93" s="23"/>
      <c r="E93" s="23"/>
    </row>
    <row r="94" spans="1:5" x14ac:dyDescent="0.25">
      <c r="C94" s="23"/>
      <c r="E94" s="23"/>
    </row>
    <row r="95" spans="1:5" x14ac:dyDescent="0.25">
      <c r="C95" s="23"/>
      <c r="E95" s="23"/>
    </row>
    <row r="96" spans="1:5" x14ac:dyDescent="0.25">
      <c r="C96" s="23"/>
      <c r="E96" s="23"/>
    </row>
    <row r="97" spans="1:8" x14ac:dyDescent="0.25">
      <c r="C97" s="23"/>
      <c r="E97" s="23"/>
    </row>
    <row r="98" spans="1:8" x14ac:dyDescent="0.25">
      <c r="A98" t="str" cm="1">
        <f t="array" aca="1" ref="A98" ca="1">MID(CELL("filename",A1),FIND("]",CELL("filename",A1))+1,256)</f>
        <v>corn1</v>
      </c>
      <c r="C98" s="23"/>
      <c r="E98" s="23"/>
    </row>
    <row r="99" spans="1:8" x14ac:dyDescent="0.25">
      <c r="A99" s="7" t="s">
        <v>50</v>
      </c>
      <c r="E99" s="25">
        <f>VLOOKUP(A99,$A$1:$H$98,5,FALSE)</f>
        <v>813.72000000000014</v>
      </c>
    </row>
    <row r="100" spans="1:8" x14ac:dyDescent="0.25">
      <c r="A100" s="7" t="s">
        <v>288</v>
      </c>
      <c r="E100" s="25">
        <f>VLOOKUP(A100,$A$1:$H$98,5,FALSE)</f>
        <v>167.39999999999998</v>
      </c>
    </row>
    <row r="101" spans="1:8" x14ac:dyDescent="0.25">
      <c r="A101" s="7" t="s">
        <v>289</v>
      </c>
      <c r="E101" s="25">
        <f t="shared" ref="E101" si="5">VLOOKUP(A101,$A$1:$H$98,5,FALSE)</f>
        <v>981.12000000000012</v>
      </c>
    </row>
    <row r="102" spans="1:8" x14ac:dyDescent="0.25">
      <c r="A102" s="4" t="s">
        <v>55</v>
      </c>
      <c r="B102" s="1"/>
      <c r="C102" s="1"/>
      <c r="D102" s="1"/>
      <c r="E102" s="27">
        <f>VLOOKUP(A102,$A$1:$H$98,5,FALSE)</f>
        <v>156.27999999999997</v>
      </c>
    </row>
    <row r="104" spans="1:8" x14ac:dyDescent="0.25">
      <c r="A104" s="21"/>
      <c r="B104" s="26"/>
      <c r="C104" s="26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9841-EDA6-461A-BBA8-32A23FF495A6}">
  <sheetPr codeName="Sheet4"/>
  <dimension ref="A1:H116"/>
  <sheetViews>
    <sheetView topLeftCell="A100" workbookViewId="0">
      <selection activeCell="A104" sqref="A104:J124"/>
    </sheetView>
  </sheetViews>
  <sheetFormatPr defaultRowHeight="15" x14ac:dyDescent="0.25"/>
  <cols>
    <col min="1" max="1" width="25.7109375" customWidth="1"/>
    <col min="5" max="5" width="10.28515625" customWidth="1"/>
    <col min="8" max="8" width="10.7109375" customWidth="1"/>
  </cols>
  <sheetData>
    <row r="1" spans="1:8" x14ac:dyDescent="0.25">
      <c r="A1" s="81" t="s">
        <v>101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396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423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IF(Calculator!B7="Corn",Calculator!B11,IF(Calculator!B20="Corn",Calculator!B24,220))</f>
        <v>220</v>
      </c>
      <c r="E7" s="22">
        <f>ROUND(C7*D7,2)</f>
        <v>1137.4000000000001</v>
      </c>
      <c r="F7" s="11">
        <v>0</v>
      </c>
      <c r="G7" s="22">
        <f>ROUND(E7*F7,2)</f>
        <v>0</v>
      </c>
      <c r="H7" s="22">
        <f>ROUND(E7-G7,2)</f>
        <v>1137.4000000000001</v>
      </c>
    </row>
    <row r="8" spans="1:8" x14ac:dyDescent="0.25">
      <c r="A8" s="7" t="s">
        <v>11</v>
      </c>
      <c r="C8" s="23"/>
      <c r="E8" s="23">
        <f>SUM(E7:E7)</f>
        <v>1137.4000000000001</v>
      </c>
      <c r="G8" s="12">
        <f>SUM(G7:G7)</f>
        <v>0</v>
      </c>
      <c r="H8" s="12">
        <f>ROUND(E8-G8,2)</f>
        <v>1137.4000000000001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1</v>
      </c>
      <c r="E12" s="23">
        <f>ROUND(C12*D12,2)</f>
        <v>8.0500000000000007</v>
      </c>
      <c r="F12" s="16">
        <v>0</v>
      </c>
      <c r="G12" s="23">
        <f>ROUND(E12*F12,2)</f>
        <v>0</v>
      </c>
      <c r="H12" s="23">
        <f>ROUND(E12-G12,2)</f>
        <v>8.0500000000000007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0.2</v>
      </c>
      <c r="E13" s="23">
        <f>ROUND(C13*D13,2)</f>
        <v>1.5</v>
      </c>
      <c r="F13" s="16">
        <v>0</v>
      </c>
      <c r="G13" s="23">
        <f>ROUND(E13*F13,2)</f>
        <v>0</v>
      </c>
      <c r="H13" s="23">
        <f>ROUND(E13-G13,2)</f>
        <v>1.5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124</v>
      </c>
      <c r="B15" s="14" t="s">
        <v>21</v>
      </c>
      <c r="C15" s="15">
        <v>29.1</v>
      </c>
      <c r="D15" s="14">
        <v>1.63</v>
      </c>
      <c r="E15" s="23">
        <f t="shared" ref="E15:E20" si="0">ROUND(C15*D15,2)</f>
        <v>47.43</v>
      </c>
      <c r="F15" s="16">
        <v>0</v>
      </c>
      <c r="G15" s="23">
        <f t="shared" ref="G15:G20" si="1">ROUND(E15*F15,2)</f>
        <v>0</v>
      </c>
      <c r="H15" s="23">
        <f t="shared" ref="H15:H20" si="2">ROUND(E15-G15,2)</f>
        <v>47.43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1.25</v>
      </c>
      <c r="E16" s="23">
        <f t="shared" si="0"/>
        <v>33.86</v>
      </c>
      <c r="F16" s="16">
        <v>0</v>
      </c>
      <c r="G16" s="23">
        <f t="shared" si="1"/>
        <v>0</v>
      </c>
      <c r="H16" s="23">
        <f t="shared" si="2"/>
        <v>33.86</v>
      </c>
    </row>
    <row r="17" spans="1:8" x14ac:dyDescent="0.25">
      <c r="A17" s="14" t="s">
        <v>147</v>
      </c>
      <c r="B17" s="14" t="s">
        <v>19</v>
      </c>
      <c r="C17" s="15">
        <v>3.85</v>
      </c>
      <c r="D17" s="14">
        <v>4</v>
      </c>
      <c r="E17" s="23">
        <f t="shared" si="0"/>
        <v>15.4</v>
      </c>
      <c r="F17" s="16">
        <v>0</v>
      </c>
      <c r="G17" s="23">
        <f t="shared" si="1"/>
        <v>0</v>
      </c>
      <c r="H17" s="23">
        <f t="shared" si="2"/>
        <v>15.4</v>
      </c>
    </row>
    <row r="18" spans="1:8" x14ac:dyDescent="0.25">
      <c r="A18" s="14" t="s">
        <v>148</v>
      </c>
      <c r="B18" s="14" t="s">
        <v>26</v>
      </c>
      <c r="C18" s="15">
        <v>3.63</v>
      </c>
      <c r="D18" s="14">
        <v>2</v>
      </c>
      <c r="E18" s="23">
        <f t="shared" si="0"/>
        <v>7.26</v>
      </c>
      <c r="F18" s="16">
        <v>0</v>
      </c>
      <c r="G18" s="23">
        <f t="shared" si="1"/>
        <v>0</v>
      </c>
      <c r="H18" s="23">
        <f t="shared" si="2"/>
        <v>7.26</v>
      </c>
    </row>
    <row r="19" spans="1:8" x14ac:dyDescent="0.25">
      <c r="A19" s="14" t="s">
        <v>125</v>
      </c>
      <c r="B19" s="14" t="s">
        <v>19</v>
      </c>
      <c r="C19" s="15">
        <v>2.76</v>
      </c>
      <c r="D19" s="14">
        <v>19.3063</v>
      </c>
      <c r="E19" s="23">
        <f t="shared" si="0"/>
        <v>53.29</v>
      </c>
      <c r="F19" s="16">
        <v>0</v>
      </c>
      <c r="G19" s="23">
        <f t="shared" si="1"/>
        <v>0</v>
      </c>
      <c r="H19" s="23">
        <f t="shared" si="2"/>
        <v>53.29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36.72</v>
      </c>
      <c r="E20" s="23">
        <f t="shared" si="0"/>
        <v>88.5</v>
      </c>
      <c r="F20" s="16">
        <v>0</v>
      </c>
      <c r="G20" s="23">
        <f t="shared" si="1"/>
        <v>0</v>
      </c>
      <c r="H20" s="23">
        <f t="shared" si="2"/>
        <v>88.5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25</v>
      </c>
      <c r="B22" s="14" t="s">
        <v>18</v>
      </c>
      <c r="C22" s="15">
        <v>0.12</v>
      </c>
      <c r="D22" s="14">
        <v>32</v>
      </c>
      <c r="E22" s="23">
        <f>ROUND(C22*D22,2)</f>
        <v>3.84</v>
      </c>
      <c r="F22" s="16">
        <v>0</v>
      </c>
      <c r="G22" s="23">
        <f>ROUND(E22*F22,2)</f>
        <v>0</v>
      </c>
      <c r="H22" s="23">
        <f>ROUND(E22-G22,2)</f>
        <v>3.84</v>
      </c>
    </row>
    <row r="23" spans="1:8" x14ac:dyDescent="0.25">
      <c r="A23" s="14" t="s">
        <v>59</v>
      </c>
      <c r="B23" s="14" t="s">
        <v>26</v>
      </c>
      <c r="C23" s="15">
        <v>15</v>
      </c>
      <c r="D23" s="14">
        <v>0.5</v>
      </c>
      <c r="E23" s="23">
        <f>ROUND(C23*D23,2)</f>
        <v>7.5</v>
      </c>
      <c r="F23" s="16">
        <v>0</v>
      </c>
      <c r="G23" s="23">
        <f>ROUND(E23*F23,2)</f>
        <v>0</v>
      </c>
      <c r="H23" s="23">
        <f>ROUND(E23-G23,2)</f>
        <v>7.5</v>
      </c>
    </row>
    <row r="24" spans="1:8" x14ac:dyDescent="0.25">
      <c r="A24" s="14" t="s">
        <v>104</v>
      </c>
      <c r="B24" s="14" t="s">
        <v>26</v>
      </c>
      <c r="C24" s="15">
        <v>15.01</v>
      </c>
      <c r="D24" s="14">
        <v>1</v>
      </c>
      <c r="E24" s="23">
        <f>ROUND(C24*D24,2)</f>
        <v>15.01</v>
      </c>
      <c r="F24" s="16">
        <v>0</v>
      </c>
      <c r="G24" s="23">
        <f>ROUND(E24*F24,2)</f>
        <v>0</v>
      </c>
      <c r="H24" s="23">
        <f>ROUND(E24-G24,2)</f>
        <v>15.01</v>
      </c>
    </row>
    <row r="25" spans="1:8" x14ac:dyDescent="0.25">
      <c r="A25" s="14" t="s">
        <v>126</v>
      </c>
      <c r="B25" s="14" t="s">
        <v>26</v>
      </c>
      <c r="C25" s="15">
        <v>2.1800000000000002</v>
      </c>
      <c r="D25" s="14">
        <v>4</v>
      </c>
      <c r="E25" s="23">
        <f>ROUND(C25*D25,2)</f>
        <v>8.7200000000000006</v>
      </c>
      <c r="F25" s="16">
        <v>0</v>
      </c>
      <c r="G25" s="23">
        <f>ROUND(E25*F25,2)</f>
        <v>0</v>
      </c>
      <c r="H25" s="23">
        <f>ROUND(E25-G25,2)</f>
        <v>8.7200000000000006</v>
      </c>
    </row>
    <row r="26" spans="1:8" x14ac:dyDescent="0.25">
      <c r="A26" s="14" t="s">
        <v>127</v>
      </c>
      <c r="B26" s="14" t="s">
        <v>26</v>
      </c>
      <c r="C26" s="15">
        <v>6.11</v>
      </c>
      <c r="D26" s="14">
        <v>3.6</v>
      </c>
      <c r="E26" s="23">
        <f>ROUND(C26*D26,2)</f>
        <v>22</v>
      </c>
      <c r="F26" s="16">
        <v>0</v>
      </c>
      <c r="G26" s="23">
        <f>ROUND(E26*F26,2)</f>
        <v>0</v>
      </c>
      <c r="H26" s="23">
        <f>ROUND(E26-G26,2)</f>
        <v>22</v>
      </c>
    </row>
    <row r="27" spans="1:8" x14ac:dyDescent="0.25">
      <c r="A27" s="13" t="s">
        <v>27</v>
      </c>
      <c r="C27" s="23"/>
      <c r="E27" s="23"/>
    </row>
    <row r="28" spans="1:8" x14ac:dyDescent="0.25">
      <c r="A28" s="14" t="s">
        <v>110</v>
      </c>
      <c r="B28" s="14" t="s">
        <v>18</v>
      </c>
      <c r="C28" s="15">
        <v>0.48</v>
      </c>
      <c r="D28" s="14">
        <v>1.28</v>
      </c>
      <c r="E28" s="23">
        <f>ROUND(C28*D28,2)</f>
        <v>0.61</v>
      </c>
      <c r="F28" s="16">
        <v>0</v>
      </c>
      <c r="G28" s="23">
        <f>ROUND(E28*F28,2)</f>
        <v>0</v>
      </c>
      <c r="H28" s="23">
        <f>ROUND(E28-G28,2)</f>
        <v>0.61</v>
      </c>
    </row>
    <row r="29" spans="1:8" x14ac:dyDescent="0.25">
      <c r="A29" s="13" t="s">
        <v>33</v>
      </c>
      <c r="C29" s="23"/>
      <c r="E29" s="23"/>
    </row>
    <row r="30" spans="1:8" x14ac:dyDescent="0.25">
      <c r="A30" s="14" t="s">
        <v>149</v>
      </c>
      <c r="B30" s="14" t="s">
        <v>60</v>
      </c>
      <c r="C30" s="15">
        <v>3.61</v>
      </c>
      <c r="D30" s="14">
        <v>28</v>
      </c>
      <c r="E30" s="23">
        <f>ROUND(C30*D30,2)</f>
        <v>101.08</v>
      </c>
      <c r="F30" s="16">
        <v>0</v>
      </c>
      <c r="G30" s="23">
        <f>ROUND(E30*F30,2)</f>
        <v>0</v>
      </c>
      <c r="H30" s="23">
        <f>ROUND(E30-G30,2)</f>
        <v>101.08</v>
      </c>
    </row>
    <row r="31" spans="1:8" x14ac:dyDescent="0.25">
      <c r="A31" s="13" t="s">
        <v>113</v>
      </c>
      <c r="C31" s="23"/>
      <c r="E31" s="23"/>
    </row>
    <row r="32" spans="1:8" x14ac:dyDescent="0.25">
      <c r="A32" s="14" t="s">
        <v>114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25">
      <c r="A33" s="13" t="s">
        <v>61</v>
      </c>
      <c r="C33" s="23"/>
      <c r="E33" s="23"/>
    </row>
    <row r="34" spans="1:8" x14ac:dyDescent="0.25">
      <c r="A34" s="14" t="s">
        <v>62</v>
      </c>
      <c r="B34" s="14" t="s">
        <v>48</v>
      </c>
      <c r="C34" s="15">
        <v>9</v>
      </c>
      <c r="D34" s="14">
        <v>1</v>
      </c>
      <c r="E34" s="23">
        <f>ROUND(C34*D34,2)</f>
        <v>9</v>
      </c>
      <c r="F34" s="16">
        <v>0</v>
      </c>
      <c r="G34" s="23">
        <f>ROUND(E34*F34,2)</f>
        <v>0</v>
      </c>
      <c r="H34" s="23">
        <f>ROUND(E34-G34,2)</f>
        <v>9</v>
      </c>
    </row>
    <row r="35" spans="1:8" x14ac:dyDescent="0.25">
      <c r="A35" s="13" t="s">
        <v>130</v>
      </c>
      <c r="C35" s="23"/>
      <c r="E35" s="23"/>
    </row>
    <row r="36" spans="1:8" x14ac:dyDescent="0.25">
      <c r="A36" s="14" t="s">
        <v>131</v>
      </c>
      <c r="B36" s="14" t="s">
        <v>123</v>
      </c>
      <c r="C36" s="15">
        <v>0.31</v>
      </c>
      <c r="D36" s="14">
        <v>170</v>
      </c>
      <c r="E36" s="23">
        <f>ROUND(C36*D36,2)</f>
        <v>52.7</v>
      </c>
      <c r="F36" s="16">
        <v>0</v>
      </c>
      <c r="G36" s="23">
        <f>ROUND(E36*F36,2)</f>
        <v>0</v>
      </c>
      <c r="H36" s="23">
        <f>ROUND(E36-G36,2)</f>
        <v>52.7</v>
      </c>
    </row>
    <row r="37" spans="1:8" x14ac:dyDescent="0.25">
      <c r="A37" s="13" t="s">
        <v>34</v>
      </c>
      <c r="C37" s="23"/>
      <c r="E37" s="23"/>
    </row>
    <row r="38" spans="1:8" x14ac:dyDescent="0.25">
      <c r="A38" s="14" t="s">
        <v>35</v>
      </c>
      <c r="B38" s="14" t="s">
        <v>36</v>
      </c>
      <c r="C38" s="15">
        <v>51.39</v>
      </c>
      <c r="D38" s="14">
        <v>0.66600000000000004</v>
      </c>
      <c r="E38" s="23">
        <f>ROUND(C38*D38,2)</f>
        <v>34.229999999999997</v>
      </c>
      <c r="F38" s="16">
        <v>0</v>
      </c>
      <c r="G38" s="23">
        <f>ROUND(E38*F38,2)</f>
        <v>0</v>
      </c>
      <c r="H38" s="23">
        <f>ROUND(E38-G38,2)</f>
        <v>34.229999999999997</v>
      </c>
    </row>
    <row r="39" spans="1:8" x14ac:dyDescent="0.25">
      <c r="A39" s="13" t="s">
        <v>115</v>
      </c>
      <c r="C39" s="23"/>
      <c r="E39" s="23"/>
    </row>
    <row r="40" spans="1:8" x14ac:dyDescent="0.25">
      <c r="A40" s="14" t="s">
        <v>132</v>
      </c>
      <c r="B40" s="14" t="s">
        <v>48</v>
      </c>
      <c r="C40" s="15">
        <v>6</v>
      </c>
      <c r="D40" s="14">
        <v>1</v>
      </c>
      <c r="E40" s="23">
        <f>ROUND(C40*D40,2)</f>
        <v>6</v>
      </c>
      <c r="F40" s="16">
        <v>0</v>
      </c>
      <c r="G40" s="23">
        <f>ROUND(E40*F40,2)</f>
        <v>0</v>
      </c>
      <c r="H40" s="23">
        <f>ROUND(E40-G40,2)</f>
        <v>6</v>
      </c>
    </row>
    <row r="41" spans="1:8" x14ac:dyDescent="0.25">
      <c r="A41" s="13" t="s">
        <v>117</v>
      </c>
      <c r="C41" s="23"/>
      <c r="E41" s="23"/>
    </row>
    <row r="42" spans="1:8" x14ac:dyDescent="0.25">
      <c r="A42" s="14" t="s">
        <v>118</v>
      </c>
      <c r="B42" s="14" t="s">
        <v>48</v>
      </c>
      <c r="C42" s="15">
        <v>10</v>
      </c>
      <c r="D42" s="14">
        <v>0.33300000000000002</v>
      </c>
      <c r="E42" s="23">
        <f>ROUND(C42*D42,2)</f>
        <v>3.33</v>
      </c>
      <c r="F42" s="16">
        <v>0</v>
      </c>
      <c r="G42" s="23">
        <f>ROUND(E42*F42,2)</f>
        <v>0</v>
      </c>
      <c r="H42" s="23">
        <f>ROUND(E42-G42,2)</f>
        <v>3.33</v>
      </c>
    </row>
    <row r="43" spans="1:8" x14ac:dyDescent="0.25">
      <c r="A43" s="13" t="s">
        <v>37</v>
      </c>
      <c r="C43" s="23"/>
      <c r="E43" s="23"/>
    </row>
    <row r="44" spans="1:8" x14ac:dyDescent="0.25">
      <c r="A44" s="14" t="s">
        <v>38</v>
      </c>
      <c r="B44" s="14" t="s">
        <v>39</v>
      </c>
      <c r="C44" s="15">
        <v>18.690000000000001</v>
      </c>
      <c r="D44" s="14">
        <v>0.34570000000000001</v>
      </c>
      <c r="E44" s="23">
        <f>ROUND(C44*D44,2)</f>
        <v>6.46</v>
      </c>
      <c r="F44" s="16">
        <v>0</v>
      </c>
      <c r="G44" s="23">
        <f>ROUND(E44*F44,2)</f>
        <v>0</v>
      </c>
      <c r="H44" s="23">
        <f>ROUND(E44-G44,2)</f>
        <v>6.46</v>
      </c>
    </row>
    <row r="45" spans="1:8" x14ac:dyDescent="0.25">
      <c r="A45" s="14" t="s">
        <v>133</v>
      </c>
      <c r="B45" s="14" t="s">
        <v>39</v>
      </c>
      <c r="C45" s="15">
        <v>18.690000000000001</v>
      </c>
      <c r="D45" s="14">
        <v>0.10100000000000001</v>
      </c>
      <c r="E45" s="23">
        <f>ROUND(C45*D45,2)</f>
        <v>1.89</v>
      </c>
      <c r="F45" s="16">
        <v>0</v>
      </c>
      <c r="G45" s="23">
        <f>ROUND(E45*F45,2)</f>
        <v>0</v>
      </c>
      <c r="H45" s="23">
        <f>ROUND(E45-G45,2)</f>
        <v>1.89</v>
      </c>
    </row>
    <row r="46" spans="1:8" x14ac:dyDescent="0.25">
      <c r="A46" s="13" t="s">
        <v>43</v>
      </c>
      <c r="C46" s="23"/>
      <c r="E46" s="23"/>
    </row>
    <row r="47" spans="1:8" x14ac:dyDescent="0.25">
      <c r="A47" s="14" t="s">
        <v>42</v>
      </c>
      <c r="B47" s="14" t="s">
        <v>39</v>
      </c>
      <c r="C47" s="15">
        <v>9.06</v>
      </c>
      <c r="D47" s="14">
        <v>0.13550000000000001</v>
      </c>
      <c r="E47" s="23">
        <f>ROUND(C47*D47,2)</f>
        <v>1.23</v>
      </c>
      <c r="F47" s="16">
        <v>0</v>
      </c>
      <c r="G47" s="23">
        <f>ROUND(E47*F47,2)</f>
        <v>0</v>
      </c>
      <c r="H47" s="23">
        <f>ROUND(E47-G47,2)</f>
        <v>1.23</v>
      </c>
    </row>
    <row r="48" spans="1:8" x14ac:dyDescent="0.25">
      <c r="A48" s="14" t="s">
        <v>44</v>
      </c>
      <c r="B48" s="14" t="s">
        <v>39</v>
      </c>
      <c r="C48" s="15">
        <v>18.71</v>
      </c>
      <c r="D48" s="14">
        <v>0.40200000000000002</v>
      </c>
      <c r="E48" s="23">
        <f>ROUND(C48*D48,2)</f>
        <v>7.52</v>
      </c>
      <c r="F48" s="16">
        <v>0</v>
      </c>
      <c r="G48" s="23">
        <f>ROUND(E48*F48,2)</f>
        <v>0</v>
      </c>
      <c r="H48" s="23">
        <f>ROUND(E48-G48,2)</f>
        <v>7.52</v>
      </c>
    </row>
    <row r="49" spans="1:8" x14ac:dyDescent="0.25">
      <c r="A49" s="13" t="s">
        <v>45</v>
      </c>
      <c r="C49" s="23"/>
      <c r="E49" s="23"/>
    </row>
    <row r="50" spans="1:8" x14ac:dyDescent="0.25">
      <c r="A50" s="14" t="s">
        <v>38</v>
      </c>
      <c r="B50" s="14" t="s">
        <v>19</v>
      </c>
      <c r="C50" s="15">
        <v>2.86</v>
      </c>
      <c r="D50" s="14">
        <v>4.0039999999999996</v>
      </c>
      <c r="E50" s="23">
        <f>ROUND(C50*D50,2)</f>
        <v>11.45</v>
      </c>
      <c r="F50" s="16">
        <v>0</v>
      </c>
      <c r="G50" s="23">
        <f>ROUND(E50*F50,2)</f>
        <v>0</v>
      </c>
      <c r="H50" s="23">
        <f>ROUND(E50-G50,2)</f>
        <v>11.45</v>
      </c>
    </row>
    <row r="51" spans="1:8" x14ac:dyDescent="0.25">
      <c r="A51" s="14" t="s">
        <v>133</v>
      </c>
      <c r="B51" s="14" t="s">
        <v>19</v>
      </c>
      <c r="C51" s="15">
        <v>2.86</v>
      </c>
      <c r="D51" s="14">
        <v>1.3771</v>
      </c>
      <c r="E51" s="23">
        <f>ROUND(C51*D51,2)</f>
        <v>3.94</v>
      </c>
      <c r="F51" s="16">
        <v>0</v>
      </c>
      <c r="G51" s="23">
        <f>ROUND(E51*F51,2)</f>
        <v>0</v>
      </c>
      <c r="H51" s="23">
        <f>ROUND(E51-G51,2)</f>
        <v>3.94</v>
      </c>
    </row>
    <row r="52" spans="1:8" x14ac:dyDescent="0.25">
      <c r="A52" s="13" t="s">
        <v>47</v>
      </c>
      <c r="C52" s="23"/>
      <c r="E52" s="23"/>
    </row>
    <row r="53" spans="1:8" x14ac:dyDescent="0.25">
      <c r="A53" s="14" t="s">
        <v>42</v>
      </c>
      <c r="B53" s="14" t="s">
        <v>48</v>
      </c>
      <c r="C53" s="15">
        <v>10.67</v>
      </c>
      <c r="D53" s="14">
        <v>1</v>
      </c>
      <c r="E53" s="23">
        <f>ROUND(C53*D53,2)</f>
        <v>10.67</v>
      </c>
      <c r="F53" s="16">
        <v>0</v>
      </c>
      <c r="G53" s="23">
        <f>ROUND(E53*F53,2)</f>
        <v>0</v>
      </c>
      <c r="H53" s="23">
        <f t="shared" ref="H53:H58" si="3">ROUND(E53-G53,2)</f>
        <v>10.67</v>
      </c>
    </row>
    <row r="54" spans="1:8" x14ac:dyDescent="0.25">
      <c r="A54" s="14" t="s">
        <v>38</v>
      </c>
      <c r="B54" s="14" t="s">
        <v>48</v>
      </c>
      <c r="C54" s="15">
        <v>3.54</v>
      </c>
      <c r="D54" s="14">
        <v>1</v>
      </c>
      <c r="E54" s="23">
        <f>ROUND(C54*D54,2)</f>
        <v>3.54</v>
      </c>
      <c r="F54" s="16">
        <v>0</v>
      </c>
      <c r="G54" s="23">
        <f>ROUND(E54*F54,2)</f>
        <v>0</v>
      </c>
      <c r="H54" s="23">
        <f t="shared" si="3"/>
        <v>3.54</v>
      </c>
    </row>
    <row r="55" spans="1:8" x14ac:dyDescent="0.25">
      <c r="A55" s="14" t="s">
        <v>133</v>
      </c>
      <c r="B55" s="14" t="s">
        <v>48</v>
      </c>
      <c r="C55" s="15">
        <v>4.87</v>
      </c>
      <c r="D55" s="14">
        <v>1</v>
      </c>
      <c r="E55" s="23">
        <f>ROUND(C55*D55,2)</f>
        <v>4.87</v>
      </c>
      <c r="F55" s="16">
        <v>0</v>
      </c>
      <c r="G55" s="23">
        <f>ROUND(E55*F55,2)</f>
        <v>0</v>
      </c>
      <c r="H55" s="23">
        <f t="shared" si="3"/>
        <v>4.87</v>
      </c>
    </row>
    <row r="56" spans="1:8" x14ac:dyDescent="0.25">
      <c r="A56" s="9" t="s">
        <v>49</v>
      </c>
      <c r="B56" s="9" t="s">
        <v>48</v>
      </c>
      <c r="C56" s="10">
        <v>26.92</v>
      </c>
      <c r="D56" s="9">
        <v>1</v>
      </c>
      <c r="E56" s="22">
        <f>ROUND(C56*D56,2)</f>
        <v>26.92</v>
      </c>
      <c r="F56" s="11">
        <v>0</v>
      </c>
      <c r="G56" s="22">
        <f>ROUND(E56*F56,2)</f>
        <v>0</v>
      </c>
      <c r="H56" s="22">
        <f t="shared" si="3"/>
        <v>26.92</v>
      </c>
    </row>
    <row r="57" spans="1:8" x14ac:dyDescent="0.25">
      <c r="A57" s="7" t="s">
        <v>50</v>
      </c>
      <c r="C57" s="23"/>
      <c r="E57" s="23">
        <f>SUM(E12:E56)</f>
        <v>599.78000000000009</v>
      </c>
      <c r="G57" s="12">
        <f>SUM(G12:G56)</f>
        <v>0</v>
      </c>
      <c r="H57" s="12">
        <f t="shared" si="3"/>
        <v>599.78</v>
      </c>
    </row>
    <row r="58" spans="1:8" x14ac:dyDescent="0.25">
      <c r="A58" s="7" t="s">
        <v>51</v>
      </c>
      <c r="C58" s="23"/>
      <c r="E58" s="23">
        <f>+E8-E57</f>
        <v>537.62</v>
      </c>
      <c r="G58" s="12">
        <f>+G8-G57</f>
        <v>0</v>
      </c>
      <c r="H58" s="12">
        <f t="shared" si="3"/>
        <v>537.62</v>
      </c>
    </row>
    <row r="59" spans="1:8" x14ac:dyDescent="0.25">
      <c r="A59" t="s">
        <v>12</v>
      </c>
      <c r="C59" s="23"/>
      <c r="E59" s="23"/>
    </row>
    <row r="60" spans="1:8" x14ac:dyDescent="0.25">
      <c r="A60" s="7" t="s">
        <v>52</v>
      </c>
      <c r="C60" s="23"/>
      <c r="E60" s="23"/>
    </row>
    <row r="61" spans="1:8" x14ac:dyDescent="0.25">
      <c r="A61" s="14" t="s">
        <v>42</v>
      </c>
      <c r="B61" s="14" t="s">
        <v>48</v>
      </c>
      <c r="C61" s="15">
        <v>20.79</v>
      </c>
      <c r="D61" s="14">
        <v>1</v>
      </c>
      <c r="E61" s="23">
        <f>ROUND(C61*D61,2)</f>
        <v>20.79</v>
      </c>
      <c r="F61" s="16">
        <v>0</v>
      </c>
      <c r="G61" s="23">
        <f>ROUND(E61*F61,2)</f>
        <v>0</v>
      </c>
      <c r="H61" s="23">
        <f t="shared" ref="H61:H66" si="4">ROUND(E61-G61,2)</f>
        <v>20.79</v>
      </c>
    </row>
    <row r="62" spans="1:8" x14ac:dyDescent="0.25">
      <c r="A62" s="14" t="s">
        <v>38</v>
      </c>
      <c r="B62" s="14" t="s">
        <v>48</v>
      </c>
      <c r="C62" s="15">
        <v>27.33</v>
      </c>
      <c r="D62" s="14">
        <v>1</v>
      </c>
      <c r="E62" s="23">
        <f>ROUND(C62*D62,2)</f>
        <v>27.33</v>
      </c>
      <c r="F62" s="16">
        <v>0</v>
      </c>
      <c r="G62" s="23">
        <f>ROUND(E62*F62,2)</f>
        <v>0</v>
      </c>
      <c r="H62" s="23">
        <f t="shared" si="4"/>
        <v>27.33</v>
      </c>
    </row>
    <row r="63" spans="1:8" x14ac:dyDescent="0.25">
      <c r="A63" s="9" t="s">
        <v>133</v>
      </c>
      <c r="B63" s="9" t="s">
        <v>48</v>
      </c>
      <c r="C63" s="10">
        <v>23.31</v>
      </c>
      <c r="D63" s="9">
        <v>1</v>
      </c>
      <c r="E63" s="22">
        <f>ROUND(C63*D63,2)</f>
        <v>23.31</v>
      </c>
      <c r="F63" s="11">
        <v>0</v>
      </c>
      <c r="G63" s="22">
        <f>ROUND(E63*F63,2)</f>
        <v>0</v>
      </c>
      <c r="H63" s="22">
        <f t="shared" si="4"/>
        <v>23.31</v>
      </c>
    </row>
    <row r="64" spans="1:8" x14ac:dyDescent="0.25">
      <c r="A64" s="7" t="s">
        <v>53</v>
      </c>
      <c r="C64" s="23"/>
      <c r="E64" s="23">
        <f>SUM(E61:E63)</f>
        <v>71.429999999999993</v>
      </c>
      <c r="G64" s="12">
        <f>SUM(G61:G63)</f>
        <v>0</v>
      </c>
      <c r="H64" s="12">
        <f t="shared" si="4"/>
        <v>71.430000000000007</v>
      </c>
    </row>
    <row r="65" spans="1:8" x14ac:dyDescent="0.25">
      <c r="A65" s="7" t="s">
        <v>54</v>
      </c>
      <c r="C65" s="23"/>
      <c r="E65" s="23">
        <f>+E57+E64</f>
        <v>671.21</v>
      </c>
      <c r="G65" s="12">
        <f>+G57+G64</f>
        <v>0</v>
      </c>
      <c r="H65" s="12">
        <f t="shared" si="4"/>
        <v>671.21</v>
      </c>
    </row>
    <row r="66" spans="1:8" x14ac:dyDescent="0.25">
      <c r="A66" s="7" t="s">
        <v>55</v>
      </c>
      <c r="C66" s="23"/>
      <c r="E66" s="23">
        <f>+E8-E65</f>
        <v>466.19000000000005</v>
      </c>
      <c r="G66" s="12">
        <f>+G8-G65</f>
        <v>0</v>
      </c>
      <c r="H66" s="12">
        <f t="shared" si="4"/>
        <v>466.19</v>
      </c>
    </row>
    <row r="67" spans="1:8" x14ac:dyDescent="0.25">
      <c r="A67" t="s">
        <v>119</v>
      </c>
      <c r="C67" s="23"/>
      <c r="E67" s="23"/>
    </row>
    <row r="68" spans="1:8" x14ac:dyDescent="0.25">
      <c r="A68" t="s">
        <v>424</v>
      </c>
      <c r="C68" s="23"/>
      <c r="E68" s="23"/>
    </row>
    <row r="70" spans="1:8" x14ac:dyDescent="0.25">
      <c r="A70" s="7" t="s">
        <v>120</v>
      </c>
      <c r="C70" s="23"/>
      <c r="E70" s="23"/>
    </row>
    <row r="71" spans="1:8" x14ac:dyDescent="0.25">
      <c r="A71" s="7" t="s">
        <v>121</v>
      </c>
      <c r="C71" s="23"/>
      <c r="E71" s="23"/>
    </row>
    <row r="98" spans="1:8" x14ac:dyDescent="0.25">
      <c r="A98" t="str" cm="1">
        <f t="array" aca="1" ref="A98" ca="1">MID(CELL("filename",A1),FIND("]",CELL("filename",A1))+1,256)</f>
        <v>corn2</v>
      </c>
    </row>
    <row r="99" spans="1:8" x14ac:dyDescent="0.25">
      <c r="A99" s="7" t="s">
        <v>50</v>
      </c>
      <c r="E99" s="25">
        <f>VLOOKUP(A99,$A$1:$H$98,5,FALSE)</f>
        <v>599.78000000000009</v>
      </c>
    </row>
    <row r="100" spans="1:8" x14ac:dyDescent="0.25">
      <c r="A100" s="7" t="s">
        <v>288</v>
      </c>
      <c r="E100" s="25">
        <f>VLOOKUP(A100,$A$1:$H$98,5,FALSE)</f>
        <v>71.429999999999993</v>
      </c>
    </row>
    <row r="101" spans="1:8" x14ac:dyDescent="0.25">
      <c r="A101" s="7" t="s">
        <v>289</v>
      </c>
      <c r="E101" s="25">
        <f t="shared" ref="E101:E102" si="5">VLOOKUP(A101,$A$1:$H$98,5,FALSE)</f>
        <v>671.21</v>
      </c>
    </row>
    <row r="102" spans="1:8" x14ac:dyDescent="0.25">
      <c r="A102" s="7" t="s">
        <v>55</v>
      </c>
      <c r="E102" s="25">
        <f t="shared" si="5"/>
        <v>466.19000000000005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329-A914-455B-9C27-A3F2453B8213}">
  <sheetPr codeName="Sheet5"/>
  <dimension ref="A1:H116"/>
  <sheetViews>
    <sheetView workbookViewId="0">
      <selection activeCell="A104" sqref="A104:J124"/>
    </sheetView>
  </sheetViews>
  <sheetFormatPr defaultRowHeight="15" x14ac:dyDescent="0.25"/>
  <cols>
    <col min="1" max="1" width="25.7109375" customWidth="1"/>
    <col min="5" max="5" width="10.28515625" customWidth="1"/>
    <col min="8" max="8" width="10.7109375" customWidth="1"/>
  </cols>
  <sheetData>
    <row r="1" spans="1:8" x14ac:dyDescent="0.25">
      <c r="A1" s="81" t="s">
        <v>156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411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422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IF(Calculator!B7="Corn",Calculator!B11,IF(Calculator!B20="Corn",Calculator!B24,220))</f>
        <v>220</v>
      </c>
      <c r="E7" s="22">
        <f>ROUND(C7*D7,2)</f>
        <v>1137.4000000000001</v>
      </c>
      <c r="F7" s="11">
        <v>0</v>
      </c>
      <c r="G7" s="22">
        <f>ROUND(E7*F7,2)</f>
        <v>0</v>
      </c>
      <c r="H7" s="22">
        <f>ROUND(E7-G7,2)</f>
        <v>1137.4000000000001</v>
      </c>
    </row>
    <row r="8" spans="1:8" x14ac:dyDescent="0.25">
      <c r="A8" s="7" t="s">
        <v>11</v>
      </c>
      <c r="C8" s="23"/>
      <c r="E8" s="23">
        <f>SUM(E7:E7)</f>
        <v>1137.4000000000001</v>
      </c>
      <c r="G8" s="12">
        <f>SUM(G7:G7)</f>
        <v>0</v>
      </c>
      <c r="H8" s="12">
        <f>ROUND(E8-G8,2)</f>
        <v>1137.4000000000001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0.2</v>
      </c>
      <c r="E13" s="23">
        <f>ROUND(C13*D13,2)</f>
        <v>1.5</v>
      </c>
      <c r="F13" s="16">
        <v>0</v>
      </c>
      <c r="G13" s="23">
        <f>ROUND(E13*F13,2)</f>
        <v>0</v>
      </c>
      <c r="H13" s="23">
        <f>ROUND(E13-G13,2)</f>
        <v>1.5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124</v>
      </c>
      <c r="B15" s="14" t="s">
        <v>21</v>
      </c>
      <c r="C15" s="15">
        <v>29.1</v>
      </c>
      <c r="D15" s="14">
        <v>1.9570000000000001</v>
      </c>
      <c r="E15" s="23">
        <f t="shared" ref="E15:E21" si="0">ROUND(C15*D15,2)</f>
        <v>56.95</v>
      </c>
      <c r="F15" s="16">
        <v>0</v>
      </c>
      <c r="G15" s="23">
        <f t="shared" ref="G15:G21" si="1">ROUND(E15*F15,2)</f>
        <v>0</v>
      </c>
      <c r="H15" s="23">
        <f t="shared" ref="H15:H21" si="2">ROUND(E15-G15,2)</f>
        <v>56.95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1.5</v>
      </c>
      <c r="E16" s="23">
        <f t="shared" si="0"/>
        <v>40.64</v>
      </c>
      <c r="F16" s="16">
        <v>0</v>
      </c>
      <c r="G16" s="23">
        <f t="shared" si="1"/>
        <v>0</v>
      </c>
      <c r="H16" s="23">
        <f t="shared" si="2"/>
        <v>40.64</v>
      </c>
    </row>
    <row r="17" spans="1:8" x14ac:dyDescent="0.25">
      <c r="A17" s="14" t="s">
        <v>147</v>
      </c>
      <c r="B17" s="14" t="s">
        <v>19</v>
      </c>
      <c r="C17" s="15">
        <v>3.85</v>
      </c>
      <c r="D17" s="14">
        <v>4</v>
      </c>
      <c r="E17" s="23">
        <f t="shared" si="0"/>
        <v>15.4</v>
      </c>
      <c r="F17" s="16">
        <v>0</v>
      </c>
      <c r="G17" s="23">
        <f t="shared" si="1"/>
        <v>0</v>
      </c>
      <c r="H17" s="23">
        <f t="shared" si="2"/>
        <v>15.4</v>
      </c>
    </row>
    <row r="18" spans="1:8" x14ac:dyDescent="0.25">
      <c r="A18" s="14" t="s">
        <v>148</v>
      </c>
      <c r="B18" s="14" t="s">
        <v>26</v>
      </c>
      <c r="C18" s="15">
        <v>3.63</v>
      </c>
      <c r="D18" s="14">
        <v>2</v>
      </c>
      <c r="E18" s="23">
        <f t="shared" si="0"/>
        <v>7.26</v>
      </c>
      <c r="F18" s="16">
        <v>0</v>
      </c>
      <c r="G18" s="23">
        <f t="shared" si="1"/>
        <v>0</v>
      </c>
      <c r="H18" s="23">
        <f t="shared" si="2"/>
        <v>7.26</v>
      </c>
    </row>
    <row r="19" spans="1:8" x14ac:dyDescent="0.25">
      <c r="A19" s="14" t="s">
        <v>125</v>
      </c>
      <c r="B19" s="14" t="s">
        <v>19</v>
      </c>
      <c r="C19" s="15">
        <v>2.76</v>
      </c>
      <c r="D19" s="14">
        <v>32.171199999999999</v>
      </c>
      <c r="E19" s="23">
        <f t="shared" si="0"/>
        <v>88.79</v>
      </c>
      <c r="F19" s="16">
        <v>0</v>
      </c>
      <c r="G19" s="23">
        <f t="shared" si="1"/>
        <v>0</v>
      </c>
      <c r="H19" s="23">
        <f t="shared" si="2"/>
        <v>88.79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30</v>
      </c>
      <c r="E20" s="23">
        <f t="shared" si="0"/>
        <v>72.3</v>
      </c>
      <c r="F20" s="16">
        <v>0</v>
      </c>
      <c r="G20" s="23">
        <f t="shared" si="1"/>
        <v>0</v>
      </c>
      <c r="H20" s="23">
        <f t="shared" si="2"/>
        <v>72.3</v>
      </c>
    </row>
    <row r="21" spans="1:8" x14ac:dyDescent="0.25">
      <c r="A21" s="14" t="s">
        <v>167</v>
      </c>
      <c r="B21" s="14" t="s">
        <v>21</v>
      </c>
      <c r="C21" s="15">
        <v>25.98</v>
      </c>
      <c r="D21" s="14">
        <v>1</v>
      </c>
      <c r="E21" s="23">
        <f t="shared" si="0"/>
        <v>25.98</v>
      </c>
      <c r="F21" s="16">
        <v>0</v>
      </c>
      <c r="G21" s="23">
        <f t="shared" si="1"/>
        <v>0</v>
      </c>
      <c r="H21" s="23">
        <f t="shared" si="2"/>
        <v>25.98</v>
      </c>
    </row>
    <row r="22" spans="1:8" x14ac:dyDescent="0.25">
      <c r="A22" s="13" t="s">
        <v>23</v>
      </c>
      <c r="C22" s="23"/>
      <c r="E22" s="23"/>
    </row>
    <row r="23" spans="1:8" x14ac:dyDescent="0.25">
      <c r="A23" s="14" t="s">
        <v>399</v>
      </c>
      <c r="B23" s="14" t="s">
        <v>18</v>
      </c>
      <c r="C23" s="15">
        <v>1.47</v>
      </c>
      <c r="D23" s="14">
        <v>13.7</v>
      </c>
      <c r="E23" s="23">
        <f>ROUND(C23*D23,2)</f>
        <v>20.14</v>
      </c>
      <c r="F23" s="16">
        <v>0</v>
      </c>
      <c r="G23" s="23">
        <f>ROUND(E23*F23,2)</f>
        <v>0</v>
      </c>
      <c r="H23" s="23">
        <f>ROUND(E23-G23,2)</f>
        <v>20.14</v>
      </c>
    </row>
    <row r="24" spans="1:8" x14ac:dyDescent="0.25">
      <c r="A24" s="13" t="s">
        <v>24</v>
      </c>
      <c r="C24" s="23"/>
      <c r="E24" s="23"/>
    </row>
    <row r="25" spans="1:8" x14ac:dyDescent="0.25">
      <c r="A25" s="14" t="s">
        <v>25</v>
      </c>
      <c r="B25" s="14" t="s">
        <v>18</v>
      </c>
      <c r="C25" s="15">
        <v>0.12</v>
      </c>
      <c r="D25" s="14">
        <v>32</v>
      </c>
      <c r="E25" s="23">
        <f>ROUND(C25*D25,2)</f>
        <v>3.84</v>
      </c>
      <c r="F25" s="16">
        <v>0</v>
      </c>
      <c r="G25" s="23">
        <f>ROUND(E25*F25,2)</f>
        <v>0</v>
      </c>
      <c r="H25" s="23">
        <f>ROUND(E25-G25,2)</f>
        <v>3.84</v>
      </c>
    </row>
    <row r="26" spans="1:8" x14ac:dyDescent="0.25">
      <c r="A26" s="14" t="s">
        <v>59</v>
      </c>
      <c r="B26" s="14" t="s">
        <v>26</v>
      </c>
      <c r="C26" s="15">
        <v>15</v>
      </c>
      <c r="D26" s="14">
        <v>0.5</v>
      </c>
      <c r="E26" s="23">
        <f>ROUND(C26*D26,2)</f>
        <v>7.5</v>
      </c>
      <c r="F26" s="16">
        <v>0</v>
      </c>
      <c r="G26" s="23">
        <f>ROUND(E26*F26,2)</f>
        <v>0</v>
      </c>
      <c r="H26" s="23">
        <f>ROUND(E26-G26,2)</f>
        <v>7.5</v>
      </c>
    </row>
    <row r="27" spans="1:8" x14ac:dyDescent="0.25">
      <c r="A27" s="14" t="s">
        <v>104</v>
      </c>
      <c r="B27" s="14" t="s">
        <v>26</v>
      </c>
      <c r="C27" s="15">
        <v>15.01</v>
      </c>
      <c r="D27" s="14">
        <v>1</v>
      </c>
      <c r="E27" s="23">
        <f>ROUND(C27*D27,2)</f>
        <v>15.01</v>
      </c>
      <c r="F27" s="16">
        <v>0</v>
      </c>
      <c r="G27" s="23">
        <f>ROUND(E27*F27,2)</f>
        <v>0</v>
      </c>
      <c r="H27" s="23">
        <f>ROUND(E27-G27,2)</f>
        <v>15.01</v>
      </c>
    </row>
    <row r="28" spans="1:8" x14ac:dyDescent="0.25">
      <c r="A28" s="14" t="s">
        <v>126</v>
      </c>
      <c r="B28" s="14" t="s">
        <v>26</v>
      </c>
      <c r="C28" s="15">
        <v>2.1800000000000002</v>
      </c>
      <c r="D28" s="14">
        <v>4</v>
      </c>
      <c r="E28" s="23">
        <f>ROUND(C28*D28,2)</f>
        <v>8.7200000000000006</v>
      </c>
      <c r="F28" s="16">
        <v>0</v>
      </c>
      <c r="G28" s="23">
        <f>ROUND(E28*F28,2)</f>
        <v>0</v>
      </c>
      <c r="H28" s="23">
        <f>ROUND(E28-G28,2)</f>
        <v>8.7200000000000006</v>
      </c>
    </row>
    <row r="29" spans="1:8" x14ac:dyDescent="0.25">
      <c r="A29" s="14" t="s">
        <v>127</v>
      </c>
      <c r="B29" s="14" t="s">
        <v>26</v>
      </c>
      <c r="C29" s="15">
        <v>6.11</v>
      </c>
      <c r="D29" s="14">
        <v>3.6</v>
      </c>
      <c r="E29" s="23">
        <f>ROUND(C29*D29,2)</f>
        <v>22</v>
      </c>
      <c r="F29" s="16">
        <v>0</v>
      </c>
      <c r="G29" s="23">
        <f>ROUND(E29*F29,2)</f>
        <v>0</v>
      </c>
      <c r="H29" s="23">
        <f>ROUND(E29-G29,2)</f>
        <v>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110</v>
      </c>
      <c r="B31" s="14" t="s">
        <v>18</v>
      </c>
      <c r="C31" s="15">
        <v>0.48</v>
      </c>
      <c r="D31" s="14">
        <v>1.28</v>
      </c>
      <c r="E31" s="23">
        <f>ROUND(C31*D31,2)</f>
        <v>0.61</v>
      </c>
      <c r="F31" s="16">
        <v>0</v>
      </c>
      <c r="G31" s="23">
        <f>ROUND(E31*F31,2)</f>
        <v>0</v>
      </c>
      <c r="H31" s="23">
        <f>ROUND(E31-G31,2)</f>
        <v>0.61</v>
      </c>
    </row>
    <row r="32" spans="1:8" x14ac:dyDescent="0.25">
      <c r="A32" s="13" t="s">
        <v>33</v>
      </c>
      <c r="C32" s="23"/>
      <c r="E32" s="23"/>
    </row>
    <row r="33" spans="1:8" x14ac:dyDescent="0.25">
      <c r="A33" s="14" t="s">
        <v>149</v>
      </c>
      <c r="B33" s="14" t="s">
        <v>60</v>
      </c>
      <c r="C33" s="15">
        <v>3.61</v>
      </c>
      <c r="D33" s="14">
        <v>34</v>
      </c>
      <c r="E33" s="23">
        <f>ROUND(C33*D33,2)</f>
        <v>122.74</v>
      </c>
      <c r="F33" s="16">
        <v>0</v>
      </c>
      <c r="G33" s="23">
        <f>ROUND(E33*F33,2)</f>
        <v>0</v>
      </c>
      <c r="H33" s="23">
        <f>ROUND(E33-G33,2)</f>
        <v>122.74</v>
      </c>
    </row>
    <row r="34" spans="1:8" x14ac:dyDescent="0.25">
      <c r="A34" s="13" t="s">
        <v>113</v>
      </c>
      <c r="C34" s="23"/>
      <c r="E34" s="23"/>
    </row>
    <row r="35" spans="1:8" x14ac:dyDescent="0.25">
      <c r="A35" s="14" t="s">
        <v>114</v>
      </c>
      <c r="B35" s="14" t="s">
        <v>26</v>
      </c>
      <c r="C35" s="15">
        <v>3.3</v>
      </c>
      <c r="D35" s="14">
        <v>0.6</v>
      </c>
      <c r="E35" s="23">
        <f>ROUND(C35*D35,2)</f>
        <v>1.98</v>
      </c>
      <c r="F35" s="16">
        <v>0</v>
      </c>
      <c r="G35" s="23">
        <f>ROUND(E35*F35,2)</f>
        <v>0</v>
      </c>
      <c r="H35" s="23">
        <f>ROUND(E35-G35,2)</f>
        <v>1.98</v>
      </c>
    </row>
    <row r="36" spans="1:8" x14ac:dyDescent="0.25">
      <c r="A36" s="13" t="s">
        <v>61</v>
      </c>
      <c r="C36" s="23"/>
      <c r="E36" s="23"/>
    </row>
    <row r="37" spans="1:8" x14ac:dyDescent="0.25">
      <c r="A37" s="14" t="s">
        <v>62</v>
      </c>
      <c r="B37" s="14" t="s">
        <v>48</v>
      </c>
      <c r="C37" s="15">
        <v>9</v>
      </c>
      <c r="D37" s="14">
        <v>1</v>
      </c>
      <c r="E37" s="23">
        <f>ROUND(C37*D37,2)</f>
        <v>9</v>
      </c>
      <c r="F37" s="16">
        <v>0</v>
      </c>
      <c r="G37" s="23">
        <f>ROUND(E37*F37,2)</f>
        <v>0</v>
      </c>
      <c r="H37" s="23">
        <f>ROUND(E37-G37,2)</f>
        <v>9</v>
      </c>
    </row>
    <row r="38" spans="1:8" x14ac:dyDescent="0.25">
      <c r="A38" s="14" t="s">
        <v>183</v>
      </c>
      <c r="B38" s="14" t="s">
        <v>21</v>
      </c>
      <c r="C38" s="15">
        <v>13.6</v>
      </c>
      <c r="D38" s="14">
        <v>1</v>
      </c>
      <c r="E38" s="23">
        <f>ROUND(C38*D38,2)</f>
        <v>13.6</v>
      </c>
      <c r="F38" s="16">
        <v>0</v>
      </c>
      <c r="G38" s="23">
        <f>ROUND(E38*F38,2)</f>
        <v>0</v>
      </c>
      <c r="H38" s="23">
        <f>ROUND(E38-G38,2)</f>
        <v>13.6</v>
      </c>
    </row>
    <row r="39" spans="1:8" x14ac:dyDescent="0.25">
      <c r="A39" s="13" t="s">
        <v>130</v>
      </c>
      <c r="C39" s="23"/>
      <c r="E39" s="23"/>
    </row>
    <row r="40" spans="1:8" x14ac:dyDescent="0.25">
      <c r="A40" s="14" t="s">
        <v>131</v>
      </c>
      <c r="B40" s="14" t="s">
        <v>123</v>
      </c>
      <c r="C40" s="15">
        <v>0.31</v>
      </c>
      <c r="D40" s="14">
        <v>235</v>
      </c>
      <c r="E40" s="23">
        <f>ROUND(C40*D40,2)</f>
        <v>72.849999999999994</v>
      </c>
      <c r="F40" s="16">
        <v>0</v>
      </c>
      <c r="G40" s="23">
        <f>ROUND(E40*F40,2)</f>
        <v>0</v>
      </c>
      <c r="H40" s="23">
        <f>ROUND(E40-G40,2)</f>
        <v>72.849999999999994</v>
      </c>
    </row>
    <row r="41" spans="1:8" x14ac:dyDescent="0.25">
      <c r="A41" s="13" t="s">
        <v>34</v>
      </c>
      <c r="C41" s="23"/>
      <c r="E41" s="23"/>
    </row>
    <row r="42" spans="1:8" x14ac:dyDescent="0.25">
      <c r="A42" s="14" t="s">
        <v>35</v>
      </c>
      <c r="B42" s="14" t="s">
        <v>36</v>
      </c>
      <c r="C42" s="15">
        <v>51.39</v>
      </c>
      <c r="D42" s="14">
        <v>0.66600000000000004</v>
      </c>
      <c r="E42" s="23">
        <f>ROUND(C42*D42,2)</f>
        <v>34.229999999999997</v>
      </c>
      <c r="F42" s="16">
        <v>0</v>
      </c>
      <c r="G42" s="23">
        <f>ROUND(E42*F42,2)</f>
        <v>0</v>
      </c>
      <c r="H42" s="23">
        <f>ROUND(E42-G42,2)</f>
        <v>34.229999999999997</v>
      </c>
    </row>
    <row r="43" spans="1:8" x14ac:dyDescent="0.25">
      <c r="A43" s="13" t="s">
        <v>115</v>
      </c>
      <c r="C43" s="23"/>
      <c r="E43" s="23"/>
    </row>
    <row r="44" spans="1:8" x14ac:dyDescent="0.25">
      <c r="A44" s="14" t="s">
        <v>132</v>
      </c>
      <c r="B44" s="14" t="s">
        <v>48</v>
      </c>
      <c r="C44" s="15">
        <v>6</v>
      </c>
      <c r="D44" s="14">
        <v>1</v>
      </c>
      <c r="E44" s="23">
        <f>ROUND(C44*D44,2)</f>
        <v>6</v>
      </c>
      <c r="F44" s="16">
        <v>0</v>
      </c>
      <c r="G44" s="23">
        <f>ROUND(E44*F44,2)</f>
        <v>0</v>
      </c>
      <c r="H44" s="23">
        <f>ROUND(E44-G44,2)</f>
        <v>6</v>
      </c>
    </row>
    <row r="45" spans="1:8" x14ac:dyDescent="0.25">
      <c r="A45" s="13" t="s">
        <v>117</v>
      </c>
      <c r="C45" s="23"/>
      <c r="E45" s="23"/>
    </row>
    <row r="46" spans="1:8" x14ac:dyDescent="0.25">
      <c r="A46" s="14" t="s">
        <v>118</v>
      </c>
      <c r="B46" s="14" t="s">
        <v>48</v>
      </c>
      <c r="C46" s="15">
        <v>10</v>
      </c>
      <c r="D46" s="14">
        <v>0.33300000000000002</v>
      </c>
      <c r="E46" s="23">
        <f>ROUND(C46*D46,2)</f>
        <v>3.33</v>
      </c>
      <c r="F46" s="16">
        <v>0</v>
      </c>
      <c r="G46" s="23">
        <f>ROUND(E46*F46,2)</f>
        <v>0</v>
      </c>
      <c r="H46" s="23">
        <f>ROUND(E46-G46,2)</f>
        <v>3.33</v>
      </c>
    </row>
    <row r="47" spans="1:8" x14ac:dyDescent="0.25">
      <c r="A47" s="13" t="s">
        <v>37</v>
      </c>
      <c r="C47" s="23"/>
      <c r="E47" s="23"/>
    </row>
    <row r="48" spans="1:8" x14ac:dyDescent="0.25">
      <c r="A48" s="14" t="s">
        <v>38</v>
      </c>
      <c r="B48" s="14" t="s">
        <v>39</v>
      </c>
      <c r="C48" s="15">
        <v>18.690000000000001</v>
      </c>
      <c r="D48" s="14">
        <v>0.36990000000000001</v>
      </c>
      <c r="E48" s="23">
        <f>ROUND(C48*D48,2)</f>
        <v>6.91</v>
      </c>
      <c r="F48" s="16">
        <v>0</v>
      </c>
      <c r="G48" s="23">
        <f>ROUND(E48*F48,2)</f>
        <v>0</v>
      </c>
      <c r="H48" s="23">
        <f>ROUND(E48-G48,2)</f>
        <v>6.91</v>
      </c>
    </row>
    <row r="49" spans="1:8" x14ac:dyDescent="0.25">
      <c r="A49" s="14" t="s">
        <v>133</v>
      </c>
      <c r="B49" s="14" t="s">
        <v>39</v>
      </c>
      <c r="C49" s="15">
        <v>18.690000000000001</v>
      </c>
      <c r="D49" s="14">
        <v>0.12770000000000001</v>
      </c>
      <c r="E49" s="23">
        <f>ROUND(C49*D49,2)</f>
        <v>2.39</v>
      </c>
      <c r="F49" s="16">
        <v>0</v>
      </c>
      <c r="G49" s="23">
        <f>ROUND(E49*F49,2)</f>
        <v>0</v>
      </c>
      <c r="H49" s="23">
        <f>ROUND(E49-G49,2)</f>
        <v>2.39</v>
      </c>
    </row>
    <row r="50" spans="1:8" x14ac:dyDescent="0.25">
      <c r="A50" s="13" t="s">
        <v>40</v>
      </c>
      <c r="C50" s="23"/>
      <c r="E50" s="23"/>
    </row>
    <row r="51" spans="1:8" x14ac:dyDescent="0.25">
      <c r="A51" s="14" t="s">
        <v>41</v>
      </c>
      <c r="B51" s="14" t="s">
        <v>39</v>
      </c>
      <c r="C51" s="15">
        <v>9.06</v>
      </c>
      <c r="D51" s="14">
        <v>0.20369999999999999</v>
      </c>
      <c r="E51" s="23">
        <f>ROUND(C51*D51,2)</f>
        <v>1.85</v>
      </c>
      <c r="F51" s="16">
        <v>0</v>
      </c>
      <c r="G51" s="23">
        <f>ROUND(E51*F51,2)</f>
        <v>0</v>
      </c>
      <c r="H51" s="23">
        <f>ROUND(E51-G51,2)</f>
        <v>1.85</v>
      </c>
    </row>
    <row r="52" spans="1:8" x14ac:dyDescent="0.25">
      <c r="A52" s="13" t="s">
        <v>43</v>
      </c>
      <c r="C52" s="23"/>
      <c r="E52" s="23"/>
    </row>
    <row r="53" spans="1:8" x14ac:dyDescent="0.25">
      <c r="A53" s="14" t="s">
        <v>42</v>
      </c>
      <c r="B53" s="14" t="s">
        <v>39</v>
      </c>
      <c r="C53" s="15">
        <v>9.06</v>
      </c>
      <c r="D53" s="14">
        <v>0.14630000000000001</v>
      </c>
      <c r="E53" s="23">
        <f>ROUND(C53*D53,2)</f>
        <v>1.33</v>
      </c>
      <c r="F53" s="16">
        <v>0</v>
      </c>
      <c r="G53" s="23">
        <f>ROUND(E53*F53,2)</f>
        <v>0</v>
      </c>
      <c r="H53" s="23">
        <f>ROUND(E53-G53,2)</f>
        <v>1.33</v>
      </c>
    </row>
    <row r="54" spans="1:8" x14ac:dyDescent="0.25">
      <c r="A54" s="14" t="s">
        <v>44</v>
      </c>
      <c r="B54" s="14" t="s">
        <v>39</v>
      </c>
      <c r="C54" s="15">
        <v>18.690000000000001</v>
      </c>
      <c r="D54" s="14">
        <v>0.44790000000000002</v>
      </c>
      <c r="E54" s="23">
        <f>ROUND(C54*D54,2)</f>
        <v>8.3699999999999992</v>
      </c>
      <c r="F54" s="16">
        <v>0</v>
      </c>
      <c r="G54" s="23">
        <f>ROUND(E54*F54,2)</f>
        <v>0</v>
      </c>
      <c r="H54" s="23">
        <f>ROUND(E54-G54,2)</f>
        <v>8.3699999999999992</v>
      </c>
    </row>
    <row r="55" spans="1:8" x14ac:dyDescent="0.25">
      <c r="A55" s="13" t="s">
        <v>45</v>
      </c>
      <c r="C55" s="23"/>
      <c r="E55" s="23"/>
    </row>
    <row r="56" spans="1:8" x14ac:dyDescent="0.25">
      <c r="A56" s="14" t="s">
        <v>38</v>
      </c>
      <c r="B56" s="14" t="s">
        <v>19</v>
      </c>
      <c r="C56" s="15">
        <v>2.86</v>
      </c>
      <c r="D56" s="14">
        <v>4.2843999999999998</v>
      </c>
      <c r="E56" s="23">
        <f>ROUND(C56*D56,2)</f>
        <v>12.25</v>
      </c>
      <c r="F56" s="16">
        <v>0</v>
      </c>
      <c r="G56" s="23">
        <f>ROUND(E56*F56,2)</f>
        <v>0</v>
      </c>
      <c r="H56" s="23">
        <f>ROUND(E56-G56,2)</f>
        <v>12.25</v>
      </c>
    </row>
    <row r="57" spans="1:8" x14ac:dyDescent="0.25">
      <c r="A57" s="14" t="s">
        <v>133</v>
      </c>
      <c r="B57" s="14" t="s">
        <v>19</v>
      </c>
      <c r="C57" s="15">
        <v>2.86</v>
      </c>
      <c r="D57" s="14">
        <v>1.742</v>
      </c>
      <c r="E57" s="23">
        <f>ROUND(C57*D57,2)</f>
        <v>4.9800000000000004</v>
      </c>
      <c r="F57" s="16">
        <v>0</v>
      </c>
      <c r="G57" s="23">
        <f>ROUND(E57*F57,2)</f>
        <v>0</v>
      </c>
      <c r="H57" s="23">
        <f>ROUND(E57-G57,2)</f>
        <v>4.9800000000000004</v>
      </c>
    </row>
    <row r="58" spans="1:8" x14ac:dyDescent="0.25">
      <c r="A58" s="14" t="s">
        <v>158</v>
      </c>
      <c r="B58" s="14" t="s">
        <v>19</v>
      </c>
      <c r="C58" s="15">
        <v>2.86</v>
      </c>
      <c r="D58" s="14">
        <v>11.2011</v>
      </c>
      <c r="E58" s="23">
        <f>ROUND(C58*D58,2)</f>
        <v>32.04</v>
      </c>
      <c r="F58" s="16">
        <v>0</v>
      </c>
      <c r="G58" s="23">
        <f>ROUND(E58*F58,2)</f>
        <v>0</v>
      </c>
      <c r="H58" s="23">
        <f>ROUND(E58-G58,2)</f>
        <v>32.04</v>
      </c>
    </row>
    <row r="59" spans="1:8" x14ac:dyDescent="0.25">
      <c r="A59" s="13" t="s">
        <v>47</v>
      </c>
      <c r="C59" s="23"/>
      <c r="E59" s="23"/>
    </row>
    <row r="60" spans="1:8" x14ac:dyDescent="0.25">
      <c r="A60" s="14" t="s">
        <v>42</v>
      </c>
      <c r="B60" s="14" t="s">
        <v>48</v>
      </c>
      <c r="C60" s="15">
        <v>14.04</v>
      </c>
      <c r="D60" s="14">
        <v>1</v>
      </c>
      <c r="E60" s="23">
        <f>ROUND(C60*D60,2)</f>
        <v>14.04</v>
      </c>
      <c r="F60" s="16">
        <v>0</v>
      </c>
      <c r="G60" s="23">
        <f>ROUND(E60*F60,2)</f>
        <v>0</v>
      </c>
      <c r="H60" s="23">
        <f t="shared" ref="H60:H66" si="3">ROUND(E60-G60,2)</f>
        <v>14.04</v>
      </c>
    </row>
    <row r="61" spans="1:8" x14ac:dyDescent="0.25">
      <c r="A61" s="14" t="s">
        <v>38</v>
      </c>
      <c r="B61" s="14" t="s">
        <v>48</v>
      </c>
      <c r="C61" s="15">
        <v>3.78</v>
      </c>
      <c r="D61" s="14">
        <v>1</v>
      </c>
      <c r="E61" s="23">
        <f>ROUND(C61*D61,2)</f>
        <v>3.78</v>
      </c>
      <c r="F61" s="16">
        <v>0</v>
      </c>
      <c r="G61" s="23">
        <f>ROUND(E61*F61,2)</f>
        <v>0</v>
      </c>
      <c r="H61" s="23">
        <f t="shared" si="3"/>
        <v>3.78</v>
      </c>
    </row>
    <row r="62" spans="1:8" x14ac:dyDescent="0.25">
      <c r="A62" s="14" t="s">
        <v>133</v>
      </c>
      <c r="B62" s="14" t="s">
        <v>48</v>
      </c>
      <c r="C62" s="15">
        <v>6.16</v>
      </c>
      <c r="D62" s="14">
        <v>1</v>
      </c>
      <c r="E62" s="23">
        <f>ROUND(C62*D62,2)</f>
        <v>6.16</v>
      </c>
      <c r="F62" s="16">
        <v>0</v>
      </c>
      <c r="G62" s="23">
        <f>ROUND(E62*F62,2)</f>
        <v>0</v>
      </c>
      <c r="H62" s="23">
        <f t="shared" si="3"/>
        <v>6.16</v>
      </c>
    </row>
    <row r="63" spans="1:8" x14ac:dyDescent="0.25">
      <c r="A63" s="14" t="s">
        <v>158</v>
      </c>
      <c r="B63" s="14" t="s">
        <v>48</v>
      </c>
      <c r="C63" s="15">
        <v>21.95</v>
      </c>
      <c r="D63" s="14">
        <v>1</v>
      </c>
      <c r="E63" s="23">
        <f>ROUND(C63*D63,2)</f>
        <v>21.95</v>
      </c>
      <c r="F63" s="16">
        <v>0</v>
      </c>
      <c r="G63" s="23">
        <f>ROUND(E63*F63,2)</f>
        <v>0</v>
      </c>
      <c r="H63" s="23">
        <f t="shared" si="3"/>
        <v>21.95</v>
      </c>
    </row>
    <row r="64" spans="1:8" x14ac:dyDescent="0.25">
      <c r="A64" s="9" t="s">
        <v>49</v>
      </c>
      <c r="B64" s="9" t="s">
        <v>48</v>
      </c>
      <c r="C64" s="10">
        <v>33.92</v>
      </c>
      <c r="D64" s="9">
        <v>1</v>
      </c>
      <c r="E64" s="22">
        <f>ROUND(C64*D64,2)</f>
        <v>33.92</v>
      </c>
      <c r="F64" s="11">
        <v>0</v>
      </c>
      <c r="G64" s="22">
        <f>ROUND(E64*F64,2)</f>
        <v>0</v>
      </c>
      <c r="H64" s="22">
        <f t="shared" si="3"/>
        <v>33.92</v>
      </c>
    </row>
    <row r="65" spans="1:8" x14ac:dyDescent="0.25">
      <c r="A65" s="7" t="s">
        <v>50</v>
      </c>
      <c r="C65" s="23"/>
      <c r="E65" s="23">
        <f>SUM(E12:E64)</f>
        <v>816.44</v>
      </c>
      <c r="G65" s="12">
        <f>SUM(G12:G64)</f>
        <v>0</v>
      </c>
      <c r="H65" s="12">
        <f t="shared" si="3"/>
        <v>816.44</v>
      </c>
    </row>
    <row r="66" spans="1:8" x14ac:dyDescent="0.25">
      <c r="A66" s="7" t="s">
        <v>51</v>
      </c>
      <c r="C66" s="23"/>
      <c r="E66" s="23">
        <f>+E8-E65</f>
        <v>320.96000000000004</v>
      </c>
      <c r="G66" s="12">
        <f>+G8-G65</f>
        <v>0</v>
      </c>
      <c r="H66" s="12">
        <f t="shared" si="3"/>
        <v>320.95999999999998</v>
      </c>
    </row>
    <row r="67" spans="1:8" x14ac:dyDescent="0.25">
      <c r="A67" t="s">
        <v>12</v>
      </c>
      <c r="C67" s="23"/>
      <c r="E67" s="23"/>
    </row>
    <row r="68" spans="1:8" x14ac:dyDescent="0.25">
      <c r="A68" s="7" t="s">
        <v>52</v>
      </c>
      <c r="C68" s="23"/>
      <c r="E68" s="23"/>
    </row>
    <row r="69" spans="1:8" x14ac:dyDescent="0.25">
      <c r="A69" s="14" t="s">
        <v>42</v>
      </c>
      <c r="B69" s="14" t="s">
        <v>48</v>
      </c>
      <c r="C69" s="15">
        <v>27.55</v>
      </c>
      <c r="D69" s="14">
        <v>1</v>
      </c>
      <c r="E69" s="23">
        <f>ROUND(C69*D69,2)</f>
        <v>27.55</v>
      </c>
      <c r="F69" s="16">
        <v>0</v>
      </c>
      <c r="G69" s="23">
        <f>ROUND(E69*F69,2)</f>
        <v>0</v>
      </c>
      <c r="H69" s="23">
        <f t="shared" ref="H69:H75" si="4">ROUND(E69-G69,2)</f>
        <v>27.55</v>
      </c>
    </row>
    <row r="70" spans="1:8" x14ac:dyDescent="0.25">
      <c r="A70" s="14" t="s">
        <v>38</v>
      </c>
      <c r="B70" s="14" t="s">
        <v>48</v>
      </c>
      <c r="C70" s="15">
        <v>29.24</v>
      </c>
      <c r="D70" s="14">
        <v>1</v>
      </c>
      <c r="E70" s="23">
        <f>ROUND(C70*D70,2)</f>
        <v>29.24</v>
      </c>
      <c r="F70" s="16">
        <v>0</v>
      </c>
      <c r="G70" s="23">
        <f>ROUND(E70*F70,2)</f>
        <v>0</v>
      </c>
      <c r="H70" s="23">
        <f t="shared" si="4"/>
        <v>29.24</v>
      </c>
    </row>
    <row r="71" spans="1:8" x14ac:dyDescent="0.25">
      <c r="A71" s="14" t="s">
        <v>133</v>
      </c>
      <c r="B71" s="14" t="s">
        <v>48</v>
      </c>
      <c r="C71" s="15">
        <v>29.49</v>
      </c>
      <c r="D71" s="14">
        <v>1</v>
      </c>
      <c r="E71" s="23">
        <f>ROUND(C71*D71,2)</f>
        <v>29.49</v>
      </c>
      <c r="F71" s="16">
        <v>0</v>
      </c>
      <c r="G71" s="23">
        <f>ROUND(E71*F71,2)</f>
        <v>0</v>
      </c>
      <c r="H71" s="23">
        <f t="shared" si="4"/>
        <v>29.49</v>
      </c>
    </row>
    <row r="72" spans="1:8" x14ac:dyDescent="0.25">
      <c r="A72" s="9" t="s">
        <v>158</v>
      </c>
      <c r="B72" s="9" t="s">
        <v>48</v>
      </c>
      <c r="C72" s="10">
        <v>99.5</v>
      </c>
      <c r="D72" s="9">
        <v>1</v>
      </c>
      <c r="E72" s="22">
        <f>ROUND(C72*D72,2)</f>
        <v>99.5</v>
      </c>
      <c r="F72" s="11">
        <v>0</v>
      </c>
      <c r="G72" s="22">
        <f>ROUND(E72*F72,2)</f>
        <v>0</v>
      </c>
      <c r="H72" s="22">
        <f t="shared" si="4"/>
        <v>99.5</v>
      </c>
    </row>
    <row r="73" spans="1:8" x14ac:dyDescent="0.25">
      <c r="A73" s="7" t="s">
        <v>53</v>
      </c>
      <c r="C73" s="23"/>
      <c r="E73" s="23">
        <f>SUM(E69:E72)</f>
        <v>185.78</v>
      </c>
      <c r="G73" s="12">
        <f>SUM(G69:G72)</f>
        <v>0</v>
      </c>
      <c r="H73" s="12">
        <f t="shared" si="4"/>
        <v>185.78</v>
      </c>
    </row>
    <row r="74" spans="1:8" x14ac:dyDescent="0.25">
      <c r="A74" s="7" t="s">
        <v>54</v>
      </c>
      <c r="C74" s="23"/>
      <c r="E74" s="23">
        <f>+E65+E73</f>
        <v>1002.22</v>
      </c>
      <c r="G74" s="12">
        <f>+G65+G73</f>
        <v>0</v>
      </c>
      <c r="H74" s="12">
        <f t="shared" si="4"/>
        <v>1002.22</v>
      </c>
    </row>
    <row r="75" spans="1:8" x14ac:dyDescent="0.25">
      <c r="A75" s="7" t="s">
        <v>55</v>
      </c>
      <c r="C75" s="23"/>
      <c r="E75" s="23">
        <f>+E8-E74</f>
        <v>135.18000000000006</v>
      </c>
      <c r="G75" s="12">
        <f>+G8-G74</f>
        <v>0</v>
      </c>
      <c r="H75" s="12">
        <f t="shared" si="4"/>
        <v>135.18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8" x14ac:dyDescent="0.25">
      <c r="A98" t="str" cm="1">
        <f t="array" aca="1" ref="A98" ca="1">MID(CELL("filename",A1),FIND("]",CELL("filename",A1))+1,256)</f>
        <v>corn3</v>
      </c>
    </row>
    <row r="99" spans="1:8" x14ac:dyDescent="0.25">
      <c r="A99" s="7" t="s">
        <v>50</v>
      </c>
      <c r="E99" s="25">
        <f>VLOOKUP(A99,$A$1:$H$98,5,FALSE)</f>
        <v>816.44</v>
      </c>
    </row>
    <row r="100" spans="1:8" x14ac:dyDescent="0.25">
      <c r="A100" s="7" t="s">
        <v>288</v>
      </c>
      <c r="E100" s="25">
        <f>VLOOKUP(A100,$A$1:$H$98,5,FALSE)</f>
        <v>185.78</v>
      </c>
    </row>
    <row r="101" spans="1:8" x14ac:dyDescent="0.25">
      <c r="A101" s="7" t="s">
        <v>289</v>
      </c>
      <c r="E101" s="25">
        <f t="shared" ref="E101:E102" si="5">VLOOKUP(A101,$A$1:$H$98,5,FALSE)</f>
        <v>1002.22</v>
      </c>
    </row>
    <row r="102" spans="1:8" x14ac:dyDescent="0.25">
      <c r="A102" s="7" t="s">
        <v>55</v>
      </c>
      <c r="E102" s="25">
        <f t="shared" si="5"/>
        <v>135.18000000000006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C77A-1651-4594-A195-20A189C14569}">
  <sheetPr codeName="Sheet6"/>
  <dimension ref="A1:H116"/>
  <sheetViews>
    <sheetView topLeftCell="A106" workbookViewId="0">
      <selection activeCell="A104" sqref="A104:J124"/>
    </sheetView>
  </sheetViews>
  <sheetFormatPr defaultRowHeight="15" x14ac:dyDescent="0.25"/>
  <cols>
    <col min="1" max="1" width="25.7109375" customWidth="1"/>
    <col min="5" max="5" width="12" customWidth="1"/>
    <col min="8" max="8" width="10.7109375" customWidth="1"/>
  </cols>
  <sheetData>
    <row r="1" spans="1:8" x14ac:dyDescent="0.25">
      <c r="A1" s="81" t="s">
        <v>159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394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421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IF(Calculator!B7="Corn",Calculator!B11,IF(Calculator!B20="Corn",Calculator!B24,220))</f>
        <v>220</v>
      </c>
      <c r="E7" s="22">
        <f>ROUND(C7*D7,2)</f>
        <v>1137.4000000000001</v>
      </c>
      <c r="F7" s="11">
        <v>0</v>
      </c>
      <c r="G7" s="22">
        <f>ROUND(E7*F7,2)</f>
        <v>0</v>
      </c>
      <c r="H7" s="22">
        <f>ROUND(E7-G7,2)</f>
        <v>1137.4000000000001</v>
      </c>
    </row>
    <row r="8" spans="1:8" x14ac:dyDescent="0.25">
      <c r="A8" s="7" t="s">
        <v>11</v>
      </c>
      <c r="C8" s="23"/>
      <c r="E8" s="23">
        <f>SUM(E7:E7)</f>
        <v>1137.4000000000001</v>
      </c>
      <c r="G8" s="12">
        <f>SUM(G7:G7)</f>
        <v>0</v>
      </c>
      <c r="H8" s="12">
        <f>ROUND(E8-G8,2)</f>
        <v>1137.4000000000001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1.2</v>
      </c>
      <c r="E13" s="23">
        <f>ROUND(C13*D13,2)</f>
        <v>9</v>
      </c>
      <c r="F13" s="16">
        <v>0</v>
      </c>
      <c r="G13" s="23">
        <f>ROUND(E13*F13,2)</f>
        <v>0</v>
      </c>
      <c r="H13" s="23">
        <f>ROUND(E13-G13,2)</f>
        <v>9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124</v>
      </c>
      <c r="B15" s="14" t="s">
        <v>21</v>
      </c>
      <c r="C15" s="15">
        <v>29.1</v>
      </c>
      <c r="D15" s="14">
        <v>1.9570000000000001</v>
      </c>
      <c r="E15" s="23">
        <f>ROUND(C15*D15,2)</f>
        <v>56.95</v>
      </c>
      <c r="F15" s="16">
        <v>0</v>
      </c>
      <c r="G15" s="23">
        <f>ROUND(E15*F15,2)</f>
        <v>0</v>
      </c>
      <c r="H15" s="23">
        <f>ROUND(E15-G15,2)</f>
        <v>56.95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1.5</v>
      </c>
      <c r="E16" s="23">
        <f>ROUND(C16*D16,2)</f>
        <v>40.64</v>
      </c>
      <c r="F16" s="16">
        <v>0</v>
      </c>
      <c r="G16" s="23">
        <f>ROUND(E16*F16,2)</f>
        <v>0</v>
      </c>
      <c r="H16" s="23">
        <f>ROUND(E16-G16,2)</f>
        <v>40.64</v>
      </c>
    </row>
    <row r="17" spans="1:8" x14ac:dyDescent="0.25">
      <c r="A17" s="14" t="s">
        <v>125</v>
      </c>
      <c r="B17" s="14" t="s">
        <v>19</v>
      </c>
      <c r="C17" s="15">
        <v>2.76</v>
      </c>
      <c r="D17" s="14">
        <v>32.171199999999999</v>
      </c>
      <c r="E17" s="23">
        <f>ROUND(C17*D17,2)</f>
        <v>88.79</v>
      </c>
      <c r="F17" s="16">
        <v>0</v>
      </c>
      <c r="G17" s="23">
        <f>ROUND(E17*F17,2)</f>
        <v>0</v>
      </c>
      <c r="H17" s="23">
        <f>ROUND(E17-G17,2)</f>
        <v>88.79</v>
      </c>
    </row>
    <row r="18" spans="1:8" x14ac:dyDescent="0.25">
      <c r="A18" s="14" t="s">
        <v>103</v>
      </c>
      <c r="B18" s="14" t="s">
        <v>19</v>
      </c>
      <c r="C18" s="15">
        <v>2.41</v>
      </c>
      <c r="D18" s="14">
        <v>30</v>
      </c>
      <c r="E18" s="23">
        <f>ROUND(C18*D18,2)</f>
        <v>72.3</v>
      </c>
      <c r="F18" s="16">
        <v>0</v>
      </c>
      <c r="G18" s="23">
        <f>ROUND(E18*F18,2)</f>
        <v>0</v>
      </c>
      <c r="H18" s="23">
        <f>ROUND(E18-G18,2)</f>
        <v>72.3</v>
      </c>
    </row>
    <row r="19" spans="1:8" x14ac:dyDescent="0.25">
      <c r="A19" s="14" t="s">
        <v>167</v>
      </c>
      <c r="B19" s="14" t="s">
        <v>21</v>
      </c>
      <c r="C19" s="15">
        <v>25.98</v>
      </c>
      <c r="D19" s="14">
        <v>1</v>
      </c>
      <c r="E19" s="23">
        <f>ROUND(C19*D19,2)</f>
        <v>25.98</v>
      </c>
      <c r="F19" s="16">
        <v>0</v>
      </c>
      <c r="G19" s="23">
        <f>ROUND(E19*F19,2)</f>
        <v>0</v>
      </c>
      <c r="H19" s="23">
        <f>ROUND(E19-G19,2)</f>
        <v>25.98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399</v>
      </c>
      <c r="B21" s="14" t="s">
        <v>18</v>
      </c>
      <c r="C21" s="15">
        <v>1.47</v>
      </c>
      <c r="D21" s="14">
        <v>13.7</v>
      </c>
      <c r="E21" s="23">
        <f>ROUND(C21*D21,2)</f>
        <v>20.14</v>
      </c>
      <c r="F21" s="16">
        <v>0</v>
      </c>
      <c r="G21" s="23">
        <f>ROUND(E21*F21,2)</f>
        <v>0</v>
      </c>
      <c r="H21" s="23">
        <f>ROUND(E21-G21,2)</f>
        <v>20.14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32</v>
      </c>
      <c r="E23" s="23">
        <f>ROUND(C23*D23,2)</f>
        <v>3.84</v>
      </c>
      <c r="F23" s="16">
        <v>0</v>
      </c>
      <c r="G23" s="23">
        <f>ROUND(E23*F23,2)</f>
        <v>0</v>
      </c>
      <c r="H23" s="23">
        <f>ROUND(E23-G23,2)</f>
        <v>3.84</v>
      </c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>ROUND(C24*D24,2)</f>
        <v>7.5</v>
      </c>
      <c r="F24" s="16">
        <v>0</v>
      </c>
      <c r="G24" s="23">
        <f>ROUND(E24*F24,2)</f>
        <v>0</v>
      </c>
      <c r="H24" s="23">
        <f>ROUND(E24-G24,2)</f>
        <v>7.5</v>
      </c>
    </row>
    <row r="25" spans="1:8" x14ac:dyDescent="0.25">
      <c r="A25" s="14" t="s">
        <v>104</v>
      </c>
      <c r="B25" s="14" t="s">
        <v>26</v>
      </c>
      <c r="C25" s="15">
        <v>15.01</v>
      </c>
      <c r="D25" s="14">
        <v>1</v>
      </c>
      <c r="E25" s="23">
        <f>ROUND(C25*D25,2)</f>
        <v>15.01</v>
      </c>
      <c r="F25" s="16">
        <v>0</v>
      </c>
      <c r="G25" s="23">
        <f>ROUND(E25*F25,2)</f>
        <v>0</v>
      </c>
      <c r="H25" s="23">
        <f>ROUND(E25-G25,2)</f>
        <v>15.01</v>
      </c>
    </row>
    <row r="26" spans="1:8" x14ac:dyDescent="0.25">
      <c r="A26" s="14" t="s">
        <v>126</v>
      </c>
      <c r="B26" s="14" t="s">
        <v>26</v>
      </c>
      <c r="C26" s="15">
        <v>2.1800000000000002</v>
      </c>
      <c r="D26" s="14">
        <v>4</v>
      </c>
      <c r="E26" s="23">
        <f>ROUND(C26*D26,2)</f>
        <v>8.7200000000000006</v>
      </c>
      <c r="F26" s="16">
        <v>0</v>
      </c>
      <c r="G26" s="23">
        <f>ROUND(E26*F26,2)</f>
        <v>0</v>
      </c>
      <c r="H26" s="23">
        <f>ROUND(E26-G26,2)</f>
        <v>8.7200000000000006</v>
      </c>
    </row>
    <row r="27" spans="1:8" x14ac:dyDescent="0.25">
      <c r="A27" s="14" t="s">
        <v>127</v>
      </c>
      <c r="B27" s="14" t="s">
        <v>26</v>
      </c>
      <c r="C27" s="15">
        <v>6.11</v>
      </c>
      <c r="D27" s="14">
        <v>3.6</v>
      </c>
      <c r="E27" s="23">
        <f>ROUND(C27*D27,2)</f>
        <v>22</v>
      </c>
      <c r="F27" s="16">
        <v>0</v>
      </c>
      <c r="G27" s="23">
        <f>ROUND(E27*F27,2)</f>
        <v>0</v>
      </c>
      <c r="H27" s="23">
        <f>ROUND(E27-G27,2)</f>
        <v>22</v>
      </c>
    </row>
    <row r="28" spans="1:8" x14ac:dyDescent="0.25">
      <c r="A28" s="13" t="s">
        <v>27</v>
      </c>
      <c r="C28" s="23"/>
      <c r="E28" s="23"/>
    </row>
    <row r="29" spans="1:8" x14ac:dyDescent="0.25">
      <c r="A29" s="14" t="s">
        <v>110</v>
      </c>
      <c r="B29" s="14" t="s">
        <v>18</v>
      </c>
      <c r="C29" s="15">
        <v>0.48</v>
      </c>
      <c r="D29" s="14">
        <v>1.28</v>
      </c>
      <c r="E29" s="23">
        <f>ROUND(C29*D29,2)</f>
        <v>0.61</v>
      </c>
      <c r="F29" s="16">
        <v>0</v>
      </c>
      <c r="G29" s="23">
        <f>ROUND(E29*F29,2)</f>
        <v>0</v>
      </c>
      <c r="H29" s="23">
        <f>ROUND(E29-G29,2)</f>
        <v>0.61</v>
      </c>
    </row>
    <row r="30" spans="1:8" x14ac:dyDescent="0.25">
      <c r="A30" s="14" t="s">
        <v>128</v>
      </c>
      <c r="B30" s="14" t="s">
        <v>18</v>
      </c>
      <c r="C30" s="15">
        <v>2.2799999999999998</v>
      </c>
      <c r="D30" s="14">
        <v>4</v>
      </c>
      <c r="E30" s="23">
        <f>ROUND(C30*D30,2)</f>
        <v>9.1199999999999992</v>
      </c>
      <c r="F30" s="16">
        <v>0</v>
      </c>
      <c r="G30" s="23">
        <f>ROUND(E30*F30,2)</f>
        <v>0</v>
      </c>
      <c r="H30" s="23">
        <f>ROUND(E30-G30,2)</f>
        <v>9.1199999999999992</v>
      </c>
    </row>
    <row r="31" spans="1:8" x14ac:dyDescent="0.25">
      <c r="A31" s="13" t="s">
        <v>30</v>
      </c>
      <c r="C31" s="23"/>
      <c r="E31" s="23"/>
    </row>
    <row r="32" spans="1:8" x14ac:dyDescent="0.25">
      <c r="A32" s="14" t="s">
        <v>31</v>
      </c>
      <c r="B32" s="14" t="s">
        <v>32</v>
      </c>
      <c r="C32" s="15">
        <v>0.24</v>
      </c>
      <c r="D32" s="14">
        <v>33</v>
      </c>
      <c r="E32" s="23">
        <f>ROUND(C32*D32,2)</f>
        <v>7.92</v>
      </c>
      <c r="F32" s="16">
        <v>0</v>
      </c>
      <c r="G32" s="23">
        <f>ROUND(E32*F32,2)</f>
        <v>0</v>
      </c>
      <c r="H32" s="23">
        <f>ROUND(E32-G32,2)</f>
        <v>7.92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129</v>
      </c>
      <c r="B34" s="14" t="s">
        <v>60</v>
      </c>
      <c r="C34" s="15">
        <v>4.55</v>
      </c>
      <c r="D34" s="14">
        <v>34</v>
      </c>
      <c r="E34" s="23">
        <f>ROUND(C34*D34,2)</f>
        <v>154.69999999999999</v>
      </c>
      <c r="F34" s="16">
        <v>0</v>
      </c>
      <c r="G34" s="23">
        <f>ROUND(E34*F34,2)</f>
        <v>0</v>
      </c>
      <c r="H34" s="23">
        <f>ROUND(E34-G34,2)</f>
        <v>154.69999999999999</v>
      </c>
    </row>
    <row r="35" spans="1:8" x14ac:dyDescent="0.25">
      <c r="A35" s="13" t="s">
        <v>113</v>
      </c>
      <c r="C35" s="23"/>
      <c r="E35" s="23"/>
    </row>
    <row r="36" spans="1:8" x14ac:dyDescent="0.25">
      <c r="A36" s="14" t="s">
        <v>114</v>
      </c>
      <c r="B36" s="14" t="s">
        <v>26</v>
      </c>
      <c r="C36" s="15">
        <v>3.3</v>
      </c>
      <c r="D36" s="14">
        <v>0.6</v>
      </c>
      <c r="E36" s="23">
        <f>ROUND(C36*D36,2)</f>
        <v>1.98</v>
      </c>
      <c r="F36" s="16">
        <v>0</v>
      </c>
      <c r="G36" s="23">
        <f>ROUND(E36*F36,2)</f>
        <v>0</v>
      </c>
      <c r="H36" s="23">
        <f>ROUND(E36-G36,2)</f>
        <v>1.98</v>
      </c>
    </row>
    <row r="37" spans="1:8" x14ac:dyDescent="0.25">
      <c r="A37" s="13" t="s">
        <v>61</v>
      </c>
      <c r="C37" s="23"/>
      <c r="E37" s="23"/>
    </row>
    <row r="38" spans="1:8" x14ac:dyDescent="0.25">
      <c r="A38" s="14" t="s">
        <v>62</v>
      </c>
      <c r="B38" s="14" t="s">
        <v>48</v>
      </c>
      <c r="C38" s="15">
        <v>9</v>
      </c>
      <c r="D38" s="14">
        <v>1</v>
      </c>
      <c r="E38" s="23">
        <f>ROUND(C38*D38,2)</f>
        <v>9</v>
      </c>
      <c r="F38" s="16">
        <v>0</v>
      </c>
      <c r="G38" s="23">
        <f>ROUND(E38*F38,2)</f>
        <v>0</v>
      </c>
      <c r="H38" s="23">
        <f>ROUND(E38-G38,2)</f>
        <v>9</v>
      </c>
    </row>
    <row r="39" spans="1:8" x14ac:dyDescent="0.25">
      <c r="A39" s="14" t="s">
        <v>183</v>
      </c>
      <c r="B39" s="14" t="s">
        <v>21</v>
      </c>
      <c r="C39" s="15">
        <v>13.6</v>
      </c>
      <c r="D39" s="14">
        <v>1</v>
      </c>
      <c r="E39" s="23">
        <f>ROUND(C39*D39,2)</f>
        <v>13.6</v>
      </c>
      <c r="F39" s="16">
        <v>0</v>
      </c>
      <c r="G39" s="23">
        <f>ROUND(E39*F39,2)</f>
        <v>0</v>
      </c>
      <c r="H39" s="23">
        <f>ROUND(E39-G39,2)</f>
        <v>13.6</v>
      </c>
    </row>
    <row r="40" spans="1:8" x14ac:dyDescent="0.25">
      <c r="A40" s="13" t="s">
        <v>130</v>
      </c>
      <c r="C40" s="23"/>
      <c r="E40" s="23"/>
    </row>
    <row r="41" spans="1:8" x14ac:dyDescent="0.25">
      <c r="A41" s="14" t="s">
        <v>131</v>
      </c>
      <c r="B41" s="14" t="s">
        <v>123</v>
      </c>
      <c r="C41" s="15">
        <v>0.31</v>
      </c>
      <c r="D41" s="14">
        <v>220</v>
      </c>
      <c r="E41" s="23">
        <f>ROUND(C41*D41,2)</f>
        <v>68.2</v>
      </c>
      <c r="F41" s="16">
        <v>0</v>
      </c>
      <c r="G41" s="23">
        <f>ROUND(E41*F41,2)</f>
        <v>0</v>
      </c>
      <c r="H41" s="23">
        <f>ROUND(E41-G41,2)</f>
        <v>68.2</v>
      </c>
    </row>
    <row r="42" spans="1:8" x14ac:dyDescent="0.25">
      <c r="A42" s="13" t="s">
        <v>34</v>
      </c>
      <c r="C42" s="23"/>
      <c r="E42" s="23"/>
    </row>
    <row r="43" spans="1:8" x14ac:dyDescent="0.25">
      <c r="A43" s="14" t="s">
        <v>35</v>
      </c>
      <c r="B43" s="14" t="s">
        <v>36</v>
      </c>
      <c r="C43" s="15">
        <v>51.39</v>
      </c>
      <c r="D43" s="14">
        <v>0.66600000000000004</v>
      </c>
      <c r="E43" s="23">
        <f>ROUND(C43*D43,2)</f>
        <v>34.229999999999997</v>
      </c>
      <c r="F43" s="16">
        <v>0</v>
      </c>
      <c r="G43" s="23">
        <f>ROUND(E43*F43,2)</f>
        <v>0</v>
      </c>
      <c r="H43" s="23">
        <f>ROUND(E43-G43,2)</f>
        <v>34.229999999999997</v>
      </c>
    </row>
    <row r="44" spans="1:8" x14ac:dyDescent="0.25">
      <c r="A44" s="13" t="s">
        <v>115</v>
      </c>
      <c r="C44" s="23"/>
      <c r="E44" s="23"/>
    </row>
    <row r="45" spans="1:8" x14ac:dyDescent="0.25">
      <c r="A45" s="14" t="s">
        <v>132</v>
      </c>
      <c r="B45" s="14" t="s">
        <v>48</v>
      </c>
      <c r="C45" s="15">
        <v>6</v>
      </c>
      <c r="D45" s="14">
        <v>1</v>
      </c>
      <c r="E45" s="23">
        <f>ROUND(C45*D45,2)</f>
        <v>6</v>
      </c>
      <c r="F45" s="16">
        <v>0</v>
      </c>
      <c r="G45" s="23">
        <f>ROUND(E45*F45,2)</f>
        <v>0</v>
      </c>
      <c r="H45" s="23">
        <f>ROUND(E45-G45,2)</f>
        <v>6</v>
      </c>
    </row>
    <row r="46" spans="1:8" x14ac:dyDescent="0.25">
      <c r="A46" s="13" t="s">
        <v>117</v>
      </c>
      <c r="C46" s="23"/>
      <c r="E46" s="23"/>
    </row>
    <row r="47" spans="1:8" x14ac:dyDescent="0.25">
      <c r="A47" s="14" t="s">
        <v>118</v>
      </c>
      <c r="B47" s="14" t="s">
        <v>48</v>
      </c>
      <c r="C47" s="15">
        <v>10</v>
      </c>
      <c r="D47" s="14">
        <v>0.33300000000000002</v>
      </c>
      <c r="E47" s="23">
        <f>ROUND(C47*D47,2)</f>
        <v>3.33</v>
      </c>
      <c r="F47" s="16">
        <v>0</v>
      </c>
      <c r="G47" s="23">
        <f>ROUND(E47*F47,2)</f>
        <v>0</v>
      </c>
      <c r="H47" s="23">
        <f>ROUND(E47-G47,2)</f>
        <v>3.33</v>
      </c>
    </row>
    <row r="48" spans="1:8" x14ac:dyDescent="0.25">
      <c r="A48" s="13" t="s">
        <v>37</v>
      </c>
      <c r="C48" s="23"/>
      <c r="E48" s="23"/>
    </row>
    <row r="49" spans="1:8" x14ac:dyDescent="0.25">
      <c r="A49" s="14" t="s">
        <v>38</v>
      </c>
      <c r="B49" s="14" t="s">
        <v>39</v>
      </c>
      <c r="C49" s="15">
        <v>18.690000000000001</v>
      </c>
      <c r="D49" s="14">
        <v>0.64229999999999998</v>
      </c>
      <c r="E49" s="23">
        <f>ROUND(C49*D49,2)</f>
        <v>12</v>
      </c>
      <c r="F49" s="16">
        <v>0</v>
      </c>
      <c r="G49" s="23">
        <f>ROUND(E49*F49,2)</f>
        <v>0</v>
      </c>
      <c r="H49" s="23">
        <f>ROUND(E49-G49,2)</f>
        <v>12</v>
      </c>
    </row>
    <row r="50" spans="1:8" x14ac:dyDescent="0.25">
      <c r="A50" s="14" t="s">
        <v>133</v>
      </c>
      <c r="B50" s="14" t="s">
        <v>39</v>
      </c>
      <c r="C50" s="15">
        <v>18.690000000000001</v>
      </c>
      <c r="D50" s="14">
        <v>0.10100000000000001</v>
      </c>
      <c r="E50" s="23">
        <f>ROUND(C50*D50,2)</f>
        <v>1.89</v>
      </c>
      <c r="F50" s="16">
        <v>0</v>
      </c>
      <c r="G50" s="23">
        <f>ROUND(E50*F50,2)</f>
        <v>0</v>
      </c>
      <c r="H50" s="23">
        <f>ROUND(E50-G50,2)</f>
        <v>1.89</v>
      </c>
    </row>
    <row r="51" spans="1:8" x14ac:dyDescent="0.25">
      <c r="A51" s="14" t="s">
        <v>91</v>
      </c>
      <c r="B51" s="14" t="s">
        <v>39</v>
      </c>
      <c r="C51" s="15">
        <v>18.690000000000001</v>
      </c>
      <c r="D51" s="14">
        <v>1.7600000000000001E-2</v>
      </c>
      <c r="E51" s="23">
        <f>ROUND(C51*D51,2)</f>
        <v>0.33</v>
      </c>
      <c r="F51" s="16">
        <v>0</v>
      </c>
      <c r="G51" s="23">
        <f>ROUND(E51*F51,2)</f>
        <v>0</v>
      </c>
      <c r="H51" s="23">
        <f>ROUND(E51-G51,2)</f>
        <v>0.33</v>
      </c>
    </row>
    <row r="52" spans="1:8" x14ac:dyDescent="0.25">
      <c r="A52" s="13" t="s">
        <v>40</v>
      </c>
      <c r="C52" s="23"/>
      <c r="E52" s="23"/>
    </row>
    <row r="53" spans="1:8" x14ac:dyDescent="0.25">
      <c r="A53" s="14" t="s">
        <v>41</v>
      </c>
      <c r="B53" s="14" t="s">
        <v>39</v>
      </c>
      <c r="C53" s="15">
        <v>9.06</v>
      </c>
      <c r="D53" s="14">
        <v>0.32500000000000001</v>
      </c>
      <c r="E53" s="23">
        <f>ROUND(C53*D53,2)</f>
        <v>2.94</v>
      </c>
      <c r="F53" s="16">
        <v>0</v>
      </c>
      <c r="G53" s="23">
        <f>ROUND(E53*F53,2)</f>
        <v>0</v>
      </c>
      <c r="H53" s="23">
        <f>ROUND(E53-G53,2)</f>
        <v>2.94</v>
      </c>
    </row>
    <row r="54" spans="1:8" x14ac:dyDescent="0.25">
      <c r="A54" s="14" t="s">
        <v>42</v>
      </c>
      <c r="B54" s="14" t="s">
        <v>39</v>
      </c>
      <c r="C54" s="15">
        <v>9.06</v>
      </c>
      <c r="D54" s="14">
        <v>6.25E-2</v>
      </c>
      <c r="E54" s="23">
        <f>ROUND(C54*D54,2)</f>
        <v>0.56999999999999995</v>
      </c>
      <c r="F54" s="16">
        <v>0</v>
      </c>
      <c r="G54" s="23">
        <f>ROUND(E54*F54,2)</f>
        <v>0</v>
      </c>
      <c r="H54" s="23">
        <f>ROUND(E54-G54,2)</f>
        <v>0.56999999999999995</v>
      </c>
    </row>
    <row r="55" spans="1:8" x14ac:dyDescent="0.25">
      <c r="A55" s="13" t="s">
        <v>43</v>
      </c>
      <c r="C55" s="23"/>
      <c r="E55" s="23"/>
    </row>
    <row r="56" spans="1:8" x14ac:dyDescent="0.25">
      <c r="A56" s="14" t="s">
        <v>42</v>
      </c>
      <c r="B56" s="14" t="s">
        <v>39</v>
      </c>
      <c r="C56" s="15">
        <v>9.06</v>
      </c>
      <c r="D56" s="14">
        <v>0.1176</v>
      </c>
      <c r="E56" s="23">
        <f>ROUND(C56*D56,2)</f>
        <v>1.07</v>
      </c>
      <c r="F56" s="16">
        <v>0</v>
      </c>
      <c r="G56" s="23">
        <f>ROUND(E56*F56,2)</f>
        <v>0</v>
      </c>
      <c r="H56" s="23">
        <f>ROUND(E56-G56,2)</f>
        <v>1.07</v>
      </c>
    </row>
    <row r="57" spans="1:8" x14ac:dyDescent="0.25">
      <c r="A57" s="14" t="s">
        <v>91</v>
      </c>
      <c r="B57" s="14" t="s">
        <v>39</v>
      </c>
      <c r="C57" s="15">
        <v>9.06</v>
      </c>
      <c r="D57" s="14">
        <v>8.8000000000000005E-3</v>
      </c>
      <c r="E57" s="23">
        <f>ROUND(C57*D57,2)</f>
        <v>0.08</v>
      </c>
      <c r="F57" s="16">
        <v>0</v>
      </c>
      <c r="G57" s="23">
        <f>ROUND(E57*F57,2)</f>
        <v>0</v>
      </c>
      <c r="H57" s="23">
        <f>ROUND(E57-G57,2)</f>
        <v>0.08</v>
      </c>
    </row>
    <row r="58" spans="1:8" x14ac:dyDescent="0.25">
      <c r="A58" s="14" t="s">
        <v>44</v>
      </c>
      <c r="B58" s="14" t="s">
        <v>39</v>
      </c>
      <c r="C58" s="15">
        <v>18.71</v>
      </c>
      <c r="D58" s="14">
        <v>0.61409999999999998</v>
      </c>
      <c r="E58" s="23">
        <f>ROUND(C58*D58,2)</f>
        <v>11.49</v>
      </c>
      <c r="F58" s="16">
        <v>0</v>
      </c>
      <c r="G58" s="23">
        <f>ROUND(E58*F58,2)</f>
        <v>0</v>
      </c>
      <c r="H58" s="23">
        <f>ROUND(E58-G58,2)</f>
        <v>11.49</v>
      </c>
    </row>
    <row r="59" spans="1:8" x14ac:dyDescent="0.25">
      <c r="A59" s="13" t="s">
        <v>45</v>
      </c>
      <c r="C59" s="23"/>
      <c r="E59" s="23"/>
    </row>
    <row r="60" spans="1:8" x14ac:dyDescent="0.25">
      <c r="A60" s="14" t="s">
        <v>38</v>
      </c>
      <c r="B60" s="14" t="s">
        <v>19</v>
      </c>
      <c r="C60" s="15">
        <v>2.86</v>
      </c>
      <c r="D60" s="14">
        <v>7.2557</v>
      </c>
      <c r="E60" s="23">
        <f>ROUND(C60*D60,2)</f>
        <v>20.75</v>
      </c>
      <c r="F60" s="16">
        <v>0</v>
      </c>
      <c r="G60" s="23">
        <f>ROUND(E60*F60,2)</f>
        <v>0</v>
      </c>
      <c r="H60" s="23">
        <f>ROUND(E60-G60,2)</f>
        <v>20.75</v>
      </c>
    </row>
    <row r="61" spans="1:8" x14ac:dyDescent="0.25">
      <c r="A61" s="14" t="s">
        <v>133</v>
      </c>
      <c r="B61" s="14" t="s">
        <v>19</v>
      </c>
      <c r="C61" s="15">
        <v>2.86</v>
      </c>
      <c r="D61" s="14">
        <v>1.3771</v>
      </c>
      <c r="E61" s="23">
        <f>ROUND(C61*D61,2)</f>
        <v>3.94</v>
      </c>
      <c r="F61" s="16">
        <v>0</v>
      </c>
      <c r="G61" s="23">
        <f>ROUND(E61*F61,2)</f>
        <v>0</v>
      </c>
      <c r="H61" s="23">
        <f>ROUND(E61-G61,2)</f>
        <v>3.94</v>
      </c>
    </row>
    <row r="62" spans="1:8" x14ac:dyDescent="0.25">
      <c r="A62" s="14" t="s">
        <v>91</v>
      </c>
      <c r="B62" s="14" t="s">
        <v>19</v>
      </c>
      <c r="C62" s="15">
        <v>2.86</v>
      </c>
      <c r="D62" s="14">
        <v>0.15870000000000001</v>
      </c>
      <c r="E62" s="23">
        <f>ROUND(C62*D62,2)</f>
        <v>0.45</v>
      </c>
      <c r="F62" s="16">
        <v>0</v>
      </c>
      <c r="G62" s="23">
        <f>ROUND(E62*F62,2)</f>
        <v>0</v>
      </c>
      <c r="H62" s="23">
        <f>ROUND(E62-G62,2)</f>
        <v>0.45</v>
      </c>
    </row>
    <row r="63" spans="1:8" x14ac:dyDescent="0.25">
      <c r="A63" s="14" t="s">
        <v>46</v>
      </c>
      <c r="B63" s="14" t="s">
        <v>19</v>
      </c>
      <c r="C63" s="15">
        <v>2.86</v>
      </c>
      <c r="D63" s="14">
        <v>10.590199999999999</v>
      </c>
      <c r="E63" s="23">
        <f>ROUND(C63*D63,2)</f>
        <v>30.29</v>
      </c>
      <c r="F63" s="16">
        <v>0</v>
      </c>
      <c r="G63" s="23">
        <f>ROUND(E63*F63,2)</f>
        <v>0</v>
      </c>
      <c r="H63" s="23">
        <f>ROUND(E63-G63,2)</f>
        <v>30.29</v>
      </c>
    </row>
    <row r="64" spans="1:8" x14ac:dyDescent="0.25">
      <c r="A64" s="13" t="s">
        <v>47</v>
      </c>
      <c r="C64" s="23"/>
      <c r="E64" s="23"/>
    </row>
    <row r="65" spans="1:8" x14ac:dyDescent="0.25">
      <c r="A65" s="14" t="s">
        <v>42</v>
      </c>
      <c r="B65" s="14" t="s">
        <v>48</v>
      </c>
      <c r="C65" s="15">
        <v>13.87</v>
      </c>
      <c r="D65" s="14">
        <v>1</v>
      </c>
      <c r="E65" s="23">
        <f t="shared" ref="E65:E70" si="0">ROUND(C65*D65,2)</f>
        <v>13.87</v>
      </c>
      <c r="F65" s="16">
        <v>0</v>
      </c>
      <c r="G65" s="23">
        <f t="shared" ref="G65:G70" si="1">ROUND(E65*F65,2)</f>
        <v>0</v>
      </c>
      <c r="H65" s="23">
        <f t="shared" ref="H65:H72" si="2">ROUND(E65-G65,2)</f>
        <v>13.87</v>
      </c>
    </row>
    <row r="66" spans="1:8" x14ac:dyDescent="0.25">
      <c r="A66" s="14" t="s">
        <v>38</v>
      </c>
      <c r="B66" s="14" t="s">
        <v>48</v>
      </c>
      <c r="C66" s="15">
        <v>6.35</v>
      </c>
      <c r="D66" s="14">
        <v>1</v>
      </c>
      <c r="E66" s="23">
        <f t="shared" si="0"/>
        <v>6.35</v>
      </c>
      <c r="F66" s="16">
        <v>0</v>
      </c>
      <c r="G66" s="23">
        <f t="shared" si="1"/>
        <v>0</v>
      </c>
      <c r="H66" s="23">
        <f t="shared" si="2"/>
        <v>6.35</v>
      </c>
    </row>
    <row r="67" spans="1:8" x14ac:dyDescent="0.25">
      <c r="A67" s="14" t="s">
        <v>133</v>
      </c>
      <c r="B67" s="14" t="s">
        <v>48</v>
      </c>
      <c r="C67" s="15">
        <v>4.87</v>
      </c>
      <c r="D67" s="14">
        <v>1</v>
      </c>
      <c r="E67" s="23">
        <f t="shared" si="0"/>
        <v>4.87</v>
      </c>
      <c r="F67" s="16">
        <v>0</v>
      </c>
      <c r="G67" s="23">
        <f t="shared" si="1"/>
        <v>0</v>
      </c>
      <c r="H67" s="23">
        <f t="shared" si="2"/>
        <v>4.87</v>
      </c>
    </row>
    <row r="68" spans="1:8" x14ac:dyDescent="0.25">
      <c r="A68" s="14" t="s">
        <v>91</v>
      </c>
      <c r="B68" s="14" t="s">
        <v>48</v>
      </c>
      <c r="C68" s="15">
        <v>0.2</v>
      </c>
      <c r="D68" s="14">
        <v>1</v>
      </c>
      <c r="E68" s="23">
        <f t="shared" si="0"/>
        <v>0.2</v>
      </c>
      <c r="F68" s="16">
        <v>0</v>
      </c>
      <c r="G68" s="23">
        <f t="shared" si="1"/>
        <v>0</v>
      </c>
      <c r="H68" s="23">
        <f t="shared" si="2"/>
        <v>0.2</v>
      </c>
    </row>
    <row r="69" spans="1:8" x14ac:dyDescent="0.25">
      <c r="A69" s="14" t="s">
        <v>46</v>
      </c>
      <c r="B69" s="14" t="s">
        <v>48</v>
      </c>
      <c r="C69" s="15">
        <v>7.16</v>
      </c>
      <c r="D69" s="14">
        <v>1</v>
      </c>
      <c r="E69" s="23">
        <f t="shared" si="0"/>
        <v>7.16</v>
      </c>
      <c r="F69" s="16">
        <v>0</v>
      </c>
      <c r="G69" s="23">
        <f t="shared" si="1"/>
        <v>0</v>
      </c>
      <c r="H69" s="23">
        <f t="shared" si="2"/>
        <v>7.16</v>
      </c>
    </row>
    <row r="70" spans="1:8" x14ac:dyDescent="0.25">
      <c r="A70" s="9" t="s">
        <v>49</v>
      </c>
      <c r="B70" s="9" t="s">
        <v>48</v>
      </c>
      <c r="C70" s="10">
        <v>35.869999999999997</v>
      </c>
      <c r="D70" s="9">
        <v>1</v>
      </c>
      <c r="E70" s="22">
        <f t="shared" si="0"/>
        <v>35.869999999999997</v>
      </c>
      <c r="F70" s="11">
        <v>0</v>
      </c>
      <c r="G70" s="22">
        <f t="shared" si="1"/>
        <v>0</v>
      </c>
      <c r="H70" s="22">
        <f t="shared" si="2"/>
        <v>35.869999999999997</v>
      </c>
    </row>
    <row r="71" spans="1:8" x14ac:dyDescent="0.25">
      <c r="A71" s="7" t="s">
        <v>50</v>
      </c>
      <c r="C71" s="23"/>
      <c r="E71" s="23">
        <f>SUM(E12:E70)</f>
        <v>849.78000000000054</v>
      </c>
      <c r="G71" s="12">
        <f>SUM(G12:G70)</f>
        <v>0</v>
      </c>
      <c r="H71" s="12">
        <f t="shared" si="2"/>
        <v>849.78</v>
      </c>
    </row>
    <row r="72" spans="1:8" x14ac:dyDescent="0.25">
      <c r="A72" s="7" t="s">
        <v>51</v>
      </c>
      <c r="C72" s="23"/>
      <c r="E72" s="23">
        <f>+E8-E71</f>
        <v>287.61999999999955</v>
      </c>
      <c r="G72" s="12">
        <f>+G8-G71</f>
        <v>0</v>
      </c>
      <c r="H72" s="12">
        <f t="shared" si="2"/>
        <v>287.62</v>
      </c>
    </row>
    <row r="73" spans="1:8" x14ac:dyDescent="0.25">
      <c r="A73" t="s">
        <v>12</v>
      </c>
      <c r="C73" s="23"/>
      <c r="E73" s="23"/>
    </row>
    <row r="74" spans="1:8" x14ac:dyDescent="0.25">
      <c r="A74" s="7" t="s">
        <v>52</v>
      </c>
      <c r="C74" s="23"/>
      <c r="E74" s="23"/>
    </row>
    <row r="75" spans="1:8" x14ac:dyDescent="0.25">
      <c r="A75" s="14" t="s">
        <v>42</v>
      </c>
      <c r="B75" s="14" t="s">
        <v>48</v>
      </c>
      <c r="C75" s="15">
        <v>32.1</v>
      </c>
      <c r="D75" s="14">
        <v>1</v>
      </c>
      <c r="E75" s="23">
        <f>ROUND(C75*D75,2)</f>
        <v>32.1</v>
      </c>
      <c r="F75" s="16">
        <v>0</v>
      </c>
      <c r="G75" s="23">
        <f>ROUND(E75*F75,2)</f>
        <v>0</v>
      </c>
      <c r="H75" s="23">
        <f t="shared" ref="H75:H82" si="3">ROUND(E75-G75,2)</f>
        <v>32.1</v>
      </c>
    </row>
    <row r="76" spans="1:8" x14ac:dyDescent="0.25">
      <c r="A76" s="14" t="s">
        <v>38</v>
      </c>
      <c r="B76" s="14" t="s">
        <v>48</v>
      </c>
      <c r="C76" s="15">
        <v>49.21</v>
      </c>
      <c r="D76" s="14">
        <v>1</v>
      </c>
      <c r="E76" s="23">
        <f>ROUND(C76*D76,2)</f>
        <v>49.21</v>
      </c>
      <c r="F76" s="16">
        <v>0</v>
      </c>
      <c r="G76" s="23">
        <f>ROUND(E76*F76,2)</f>
        <v>0</v>
      </c>
      <c r="H76" s="23">
        <f t="shared" si="3"/>
        <v>49.21</v>
      </c>
    </row>
    <row r="77" spans="1:8" x14ac:dyDescent="0.25">
      <c r="A77" s="14" t="s">
        <v>133</v>
      </c>
      <c r="B77" s="14" t="s">
        <v>48</v>
      </c>
      <c r="C77" s="15">
        <v>23.31</v>
      </c>
      <c r="D77" s="14">
        <v>1</v>
      </c>
      <c r="E77" s="23">
        <f>ROUND(C77*D77,2)</f>
        <v>23.31</v>
      </c>
      <c r="F77" s="16">
        <v>0</v>
      </c>
      <c r="G77" s="23">
        <f>ROUND(E77*F77,2)</f>
        <v>0</v>
      </c>
      <c r="H77" s="23">
        <f t="shared" si="3"/>
        <v>23.31</v>
      </c>
    </row>
    <row r="78" spans="1:8" x14ac:dyDescent="0.25">
      <c r="A78" s="14" t="s">
        <v>91</v>
      </c>
      <c r="B78" s="14" t="s">
        <v>48</v>
      </c>
      <c r="C78" s="15">
        <v>1.63</v>
      </c>
      <c r="D78" s="14">
        <v>1</v>
      </c>
      <c r="E78" s="23">
        <f>ROUND(C78*D78,2)</f>
        <v>1.63</v>
      </c>
      <c r="F78" s="16">
        <v>0</v>
      </c>
      <c r="G78" s="23">
        <f>ROUND(E78*F78,2)</f>
        <v>0</v>
      </c>
      <c r="H78" s="23">
        <f t="shared" si="3"/>
        <v>1.63</v>
      </c>
    </row>
    <row r="79" spans="1:8" x14ac:dyDescent="0.25">
      <c r="A79" s="9" t="s">
        <v>46</v>
      </c>
      <c r="B79" s="9" t="s">
        <v>48</v>
      </c>
      <c r="C79" s="10">
        <v>74.47</v>
      </c>
      <c r="D79" s="9">
        <v>1</v>
      </c>
      <c r="E79" s="22">
        <f>ROUND(C79*D79,2)</f>
        <v>74.47</v>
      </c>
      <c r="F79" s="11">
        <v>0</v>
      </c>
      <c r="G79" s="22">
        <f>ROUND(E79*F79,2)</f>
        <v>0</v>
      </c>
      <c r="H79" s="22">
        <f t="shared" si="3"/>
        <v>74.47</v>
      </c>
    </row>
    <row r="80" spans="1:8" x14ac:dyDescent="0.25">
      <c r="A80" s="7" t="s">
        <v>53</v>
      </c>
      <c r="C80" s="23"/>
      <c r="E80" s="23">
        <f>SUM(E75:E79)</f>
        <v>180.72</v>
      </c>
      <c r="G80" s="12">
        <f>SUM(G75:G79)</f>
        <v>0</v>
      </c>
      <c r="H80" s="12">
        <f t="shared" si="3"/>
        <v>180.72</v>
      </c>
    </row>
    <row r="81" spans="1:8" x14ac:dyDescent="0.25">
      <c r="A81" s="7" t="s">
        <v>54</v>
      </c>
      <c r="C81" s="23"/>
      <c r="E81" s="23">
        <f>+E71+E80</f>
        <v>1030.5000000000005</v>
      </c>
      <c r="G81" s="12">
        <f>+G71+G80</f>
        <v>0</v>
      </c>
      <c r="H81" s="12">
        <f t="shared" si="3"/>
        <v>1030.5</v>
      </c>
    </row>
    <row r="82" spans="1:8" x14ac:dyDescent="0.25">
      <c r="A82" s="7" t="s">
        <v>55</v>
      </c>
      <c r="C82" s="23"/>
      <c r="E82" s="23">
        <f>+E8-E81</f>
        <v>106.89999999999964</v>
      </c>
      <c r="G82" s="12">
        <f>+G8-G81</f>
        <v>0</v>
      </c>
      <c r="H82" s="12">
        <f t="shared" si="3"/>
        <v>106.9</v>
      </c>
    </row>
    <row r="83" spans="1:8" x14ac:dyDescent="0.25">
      <c r="A83" t="s">
        <v>119</v>
      </c>
      <c r="C83" s="23"/>
      <c r="E83" s="23"/>
    </row>
    <row r="84" spans="1:8" x14ac:dyDescent="0.25">
      <c r="A84" t="s">
        <v>424</v>
      </c>
      <c r="C84" s="23"/>
      <c r="E84" s="23"/>
    </row>
    <row r="86" spans="1:8" x14ac:dyDescent="0.25">
      <c r="A86" s="7" t="s">
        <v>120</v>
      </c>
      <c r="C86" s="23"/>
      <c r="E86" s="23"/>
    </row>
    <row r="87" spans="1:8" x14ac:dyDescent="0.25">
      <c r="A87" s="7" t="s">
        <v>121</v>
      </c>
      <c r="C87" s="23"/>
      <c r="E87" s="23"/>
    </row>
    <row r="98" spans="1:8" x14ac:dyDescent="0.25">
      <c r="A98" t="str" cm="1">
        <f t="array" aca="1" ref="A98" ca="1">MID(CELL("filename",A1),FIND("]",CELL("filename",A1))+1,256)</f>
        <v>corn4</v>
      </c>
    </row>
    <row r="99" spans="1:8" x14ac:dyDescent="0.25">
      <c r="A99" s="7" t="s">
        <v>50</v>
      </c>
      <c r="E99" s="25">
        <f>VLOOKUP(A99,$A$1:$H$98,5,FALSE)</f>
        <v>849.78000000000054</v>
      </c>
    </row>
    <row r="100" spans="1:8" x14ac:dyDescent="0.25">
      <c r="A100" s="7" t="s">
        <v>288</v>
      </c>
      <c r="E100" s="25">
        <f>VLOOKUP(A100,$A$1:$H$98,5,FALSE)</f>
        <v>180.72</v>
      </c>
    </row>
    <row r="101" spans="1:8" x14ac:dyDescent="0.25">
      <c r="A101" s="7" t="s">
        <v>289</v>
      </c>
      <c r="E101" s="25">
        <f t="shared" ref="E101:E102" si="4">VLOOKUP(A101,$A$1:$H$98,5,FALSE)</f>
        <v>1030.5000000000005</v>
      </c>
    </row>
    <row r="102" spans="1:8" x14ac:dyDescent="0.25">
      <c r="A102" s="7" t="s">
        <v>55</v>
      </c>
      <c r="E102" s="25">
        <f t="shared" si="4"/>
        <v>106.89999999999964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3E7A-0139-4583-B1EA-14E3EC1BC33C}">
  <sheetPr codeName="Sheet7"/>
  <dimension ref="A1:H116"/>
  <sheetViews>
    <sheetView topLeftCell="A100" workbookViewId="0">
      <selection activeCell="A104" sqref="A104:J124"/>
    </sheetView>
  </sheetViews>
  <sheetFormatPr defaultRowHeight="15" x14ac:dyDescent="0.25"/>
  <cols>
    <col min="1" max="1" width="25.7109375" customWidth="1"/>
    <col min="5" max="5" width="10" customWidth="1"/>
    <col min="8" max="8" width="10.7109375" customWidth="1"/>
  </cols>
  <sheetData>
    <row r="1" spans="1:8" x14ac:dyDescent="0.25">
      <c r="A1" s="81" t="s">
        <v>161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395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420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IF(Calculator!B7="Corn",Calculator!B11,IF(Calculator!B20="Corn",Calculator!B24,170))</f>
        <v>170</v>
      </c>
      <c r="E7" s="22">
        <f>ROUND(C7*D7,2)</f>
        <v>878.9</v>
      </c>
      <c r="F7" s="11">
        <v>0</v>
      </c>
      <c r="G7" s="22">
        <f>ROUND(E7*F7,2)</f>
        <v>0</v>
      </c>
      <c r="H7" s="22">
        <f>ROUND(E7-G7,2)</f>
        <v>878.9</v>
      </c>
    </row>
    <row r="8" spans="1:8" x14ac:dyDescent="0.25">
      <c r="A8" s="7" t="s">
        <v>11</v>
      </c>
      <c r="C8" s="23"/>
      <c r="E8" s="23">
        <f>SUM(E7:E7)</f>
        <v>878.9</v>
      </c>
      <c r="G8" s="12">
        <f>SUM(G7:G7)</f>
        <v>0</v>
      </c>
      <c r="H8" s="12">
        <f>ROUND(E8-G8,2)</f>
        <v>878.9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1</v>
      </c>
      <c r="E12" s="23">
        <f>ROUND(C12*D12,2)</f>
        <v>8.0500000000000007</v>
      </c>
      <c r="F12" s="16">
        <v>0</v>
      </c>
      <c r="G12" s="23">
        <f>ROUND(E12*F12,2)</f>
        <v>0</v>
      </c>
      <c r="H12" s="23">
        <f>ROUND(E12-G12,2)</f>
        <v>8.0500000000000007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1.2</v>
      </c>
      <c r="E13" s="23">
        <f>ROUND(C13*D13,2)</f>
        <v>9</v>
      </c>
      <c r="F13" s="16">
        <v>0</v>
      </c>
      <c r="G13" s="23">
        <f>ROUND(E13*F13,2)</f>
        <v>0</v>
      </c>
      <c r="H13" s="23">
        <f>ROUND(E13-G13,2)</f>
        <v>9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124</v>
      </c>
      <c r="B15" s="14" t="s">
        <v>21</v>
      </c>
      <c r="C15" s="15">
        <v>29.1</v>
      </c>
      <c r="D15" s="14">
        <v>1.63</v>
      </c>
      <c r="E15" s="23">
        <f>ROUND(C15*D15,2)</f>
        <v>47.43</v>
      </c>
      <c r="F15" s="16">
        <v>0</v>
      </c>
      <c r="G15" s="23">
        <f>ROUND(E15*F15,2)</f>
        <v>0</v>
      </c>
      <c r="H15" s="23">
        <f>ROUND(E15-G15,2)</f>
        <v>47.43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1.25</v>
      </c>
      <c r="E16" s="23">
        <f>ROUND(C16*D16,2)</f>
        <v>33.86</v>
      </c>
      <c r="F16" s="16">
        <v>0</v>
      </c>
      <c r="G16" s="23">
        <f>ROUND(E16*F16,2)</f>
        <v>0</v>
      </c>
      <c r="H16" s="23">
        <f>ROUND(E16-G16,2)</f>
        <v>33.86</v>
      </c>
    </row>
    <row r="17" spans="1:8" x14ac:dyDescent="0.25">
      <c r="A17" s="14" t="s">
        <v>125</v>
      </c>
      <c r="B17" s="14" t="s">
        <v>19</v>
      </c>
      <c r="C17" s="15">
        <v>2.76</v>
      </c>
      <c r="D17" s="14">
        <v>19.3063</v>
      </c>
      <c r="E17" s="23">
        <f>ROUND(C17*D17,2)</f>
        <v>53.29</v>
      </c>
      <c r="F17" s="16">
        <v>0</v>
      </c>
      <c r="G17" s="23">
        <f>ROUND(E17*F17,2)</f>
        <v>0</v>
      </c>
      <c r="H17" s="23">
        <f>ROUND(E17-G17,2)</f>
        <v>53.29</v>
      </c>
    </row>
    <row r="18" spans="1:8" x14ac:dyDescent="0.25">
      <c r="A18" s="14" t="s">
        <v>103</v>
      </c>
      <c r="B18" s="14" t="s">
        <v>19</v>
      </c>
      <c r="C18" s="15">
        <v>2.41</v>
      </c>
      <c r="D18" s="14">
        <v>36.72</v>
      </c>
      <c r="E18" s="23">
        <f>ROUND(C18*D18,2)</f>
        <v>88.5</v>
      </c>
      <c r="F18" s="16">
        <v>0</v>
      </c>
      <c r="G18" s="23">
        <f>ROUND(E18*F18,2)</f>
        <v>0</v>
      </c>
      <c r="H18" s="23">
        <f>ROUND(E18-G18,2)</f>
        <v>88.5</v>
      </c>
    </row>
    <row r="19" spans="1:8" x14ac:dyDescent="0.25">
      <c r="A19" s="13" t="s">
        <v>24</v>
      </c>
      <c r="C19" s="23"/>
      <c r="E19" s="23"/>
    </row>
    <row r="20" spans="1:8" x14ac:dyDescent="0.25">
      <c r="A20" s="14" t="s">
        <v>25</v>
      </c>
      <c r="B20" s="14" t="s">
        <v>18</v>
      </c>
      <c r="C20" s="15">
        <v>0.12</v>
      </c>
      <c r="D20" s="14">
        <v>32</v>
      </c>
      <c r="E20" s="23">
        <f>ROUND(C20*D20,2)</f>
        <v>3.84</v>
      </c>
      <c r="F20" s="16">
        <v>0</v>
      </c>
      <c r="G20" s="23">
        <f>ROUND(E20*F20,2)</f>
        <v>0</v>
      </c>
      <c r="H20" s="23">
        <f>ROUND(E20-G20,2)</f>
        <v>3.84</v>
      </c>
    </row>
    <row r="21" spans="1:8" x14ac:dyDescent="0.25">
      <c r="A21" s="14" t="s">
        <v>59</v>
      </c>
      <c r="B21" s="14" t="s">
        <v>26</v>
      </c>
      <c r="C21" s="15">
        <v>15</v>
      </c>
      <c r="D21" s="14">
        <v>0.5</v>
      </c>
      <c r="E21" s="23">
        <f>ROUND(C21*D21,2)</f>
        <v>7.5</v>
      </c>
      <c r="F21" s="16">
        <v>0</v>
      </c>
      <c r="G21" s="23">
        <f>ROUND(E21*F21,2)</f>
        <v>0</v>
      </c>
      <c r="H21" s="23">
        <f>ROUND(E21-G21,2)</f>
        <v>7.5</v>
      </c>
    </row>
    <row r="22" spans="1:8" x14ac:dyDescent="0.25">
      <c r="A22" s="14" t="s">
        <v>104</v>
      </c>
      <c r="B22" s="14" t="s">
        <v>26</v>
      </c>
      <c r="C22" s="15">
        <v>15.01</v>
      </c>
      <c r="D22" s="14">
        <v>1</v>
      </c>
      <c r="E22" s="23">
        <f>ROUND(C22*D22,2)</f>
        <v>15.01</v>
      </c>
      <c r="F22" s="16">
        <v>0</v>
      </c>
      <c r="G22" s="23">
        <f>ROUND(E22*F22,2)</f>
        <v>0</v>
      </c>
      <c r="H22" s="23">
        <f>ROUND(E22-G22,2)</f>
        <v>15.01</v>
      </c>
    </row>
    <row r="23" spans="1:8" x14ac:dyDescent="0.25">
      <c r="A23" s="14" t="s">
        <v>126</v>
      </c>
      <c r="B23" s="14" t="s">
        <v>26</v>
      </c>
      <c r="C23" s="15">
        <v>2.1800000000000002</v>
      </c>
      <c r="D23" s="14">
        <v>4</v>
      </c>
      <c r="E23" s="23">
        <f>ROUND(C23*D23,2)</f>
        <v>8.7200000000000006</v>
      </c>
      <c r="F23" s="16">
        <v>0</v>
      </c>
      <c r="G23" s="23">
        <f>ROUND(E23*F23,2)</f>
        <v>0</v>
      </c>
      <c r="H23" s="23">
        <f>ROUND(E23-G23,2)</f>
        <v>8.7200000000000006</v>
      </c>
    </row>
    <row r="24" spans="1:8" x14ac:dyDescent="0.25">
      <c r="A24" s="14" t="s">
        <v>127</v>
      </c>
      <c r="B24" s="14" t="s">
        <v>26</v>
      </c>
      <c r="C24" s="15">
        <v>6.11</v>
      </c>
      <c r="D24" s="14">
        <v>3.6</v>
      </c>
      <c r="E24" s="23">
        <f>ROUND(C24*D24,2)</f>
        <v>22</v>
      </c>
      <c r="F24" s="16">
        <v>0</v>
      </c>
      <c r="G24" s="23">
        <f>ROUND(E24*F24,2)</f>
        <v>0</v>
      </c>
      <c r="H24" s="23">
        <f>ROUND(E24-G24,2)</f>
        <v>22</v>
      </c>
    </row>
    <row r="25" spans="1:8" x14ac:dyDescent="0.25">
      <c r="A25" s="13" t="s">
        <v>27</v>
      </c>
      <c r="C25" s="23"/>
      <c r="E25" s="23"/>
    </row>
    <row r="26" spans="1:8" x14ac:dyDescent="0.25">
      <c r="A26" s="14" t="s">
        <v>110</v>
      </c>
      <c r="B26" s="14" t="s">
        <v>18</v>
      </c>
      <c r="C26" s="15">
        <v>0.48</v>
      </c>
      <c r="D26" s="14">
        <v>1.2804</v>
      </c>
      <c r="E26" s="23">
        <f>ROUND(C26*D26,2)</f>
        <v>0.61</v>
      </c>
      <c r="F26" s="16">
        <v>0</v>
      </c>
      <c r="G26" s="23">
        <f>ROUND(E26*F26,2)</f>
        <v>0</v>
      </c>
      <c r="H26" s="23">
        <f>ROUND(E26-G26,2)</f>
        <v>0.61</v>
      </c>
    </row>
    <row r="27" spans="1:8" x14ac:dyDescent="0.25">
      <c r="A27" s="14" t="s">
        <v>128</v>
      </c>
      <c r="B27" s="14" t="s">
        <v>18</v>
      </c>
      <c r="C27" s="15">
        <v>2.2799999999999998</v>
      </c>
      <c r="D27" s="14">
        <v>4</v>
      </c>
      <c r="E27" s="23">
        <f>ROUND(C27*D27,2)</f>
        <v>9.1199999999999992</v>
      </c>
      <c r="F27" s="16">
        <v>0</v>
      </c>
      <c r="G27" s="23">
        <f>ROUND(E27*F27,2)</f>
        <v>0</v>
      </c>
      <c r="H27" s="23">
        <f>ROUND(E27-G27,2)</f>
        <v>9.1199999999999992</v>
      </c>
    </row>
    <row r="28" spans="1:8" x14ac:dyDescent="0.25">
      <c r="A28" s="13" t="s">
        <v>33</v>
      </c>
      <c r="C28" s="23"/>
      <c r="E28" s="23"/>
    </row>
    <row r="29" spans="1:8" x14ac:dyDescent="0.25">
      <c r="A29" s="14" t="s">
        <v>129</v>
      </c>
      <c r="B29" s="14" t="s">
        <v>60</v>
      </c>
      <c r="C29" s="15">
        <v>4.55</v>
      </c>
      <c r="D29" s="14">
        <v>28</v>
      </c>
      <c r="E29" s="23">
        <f>ROUND(C29*D29,2)</f>
        <v>127.4</v>
      </c>
      <c r="F29" s="16">
        <v>0</v>
      </c>
      <c r="G29" s="23">
        <f>ROUND(E29*F29,2)</f>
        <v>0</v>
      </c>
      <c r="H29" s="23">
        <f>ROUND(E29-G29,2)</f>
        <v>127.4</v>
      </c>
    </row>
    <row r="30" spans="1:8" x14ac:dyDescent="0.25">
      <c r="A30" s="13" t="s">
        <v>113</v>
      </c>
      <c r="C30" s="23"/>
      <c r="E30" s="23"/>
    </row>
    <row r="31" spans="1:8" x14ac:dyDescent="0.25">
      <c r="A31" s="14" t="s">
        <v>114</v>
      </c>
      <c r="B31" s="14" t="s">
        <v>26</v>
      </c>
      <c r="C31" s="15">
        <v>3.3</v>
      </c>
      <c r="D31" s="14">
        <v>0.6</v>
      </c>
      <c r="E31" s="23">
        <f>ROUND(C31*D31,2)</f>
        <v>1.98</v>
      </c>
      <c r="F31" s="16">
        <v>0</v>
      </c>
      <c r="G31" s="23">
        <f>ROUND(E31*F31,2)</f>
        <v>0</v>
      </c>
      <c r="H31" s="23">
        <f>ROUND(E31-G31,2)</f>
        <v>1.98</v>
      </c>
    </row>
    <row r="32" spans="1:8" x14ac:dyDescent="0.25">
      <c r="A32" s="13" t="s">
        <v>61</v>
      </c>
      <c r="C32" s="23"/>
      <c r="E32" s="23"/>
    </row>
    <row r="33" spans="1:8" x14ac:dyDescent="0.25">
      <c r="A33" s="14" t="s">
        <v>62</v>
      </c>
      <c r="B33" s="14" t="s">
        <v>48</v>
      </c>
      <c r="C33" s="15">
        <v>9</v>
      </c>
      <c r="D33" s="14">
        <v>1</v>
      </c>
      <c r="E33" s="23">
        <f>ROUND(C33*D33,2)</f>
        <v>9</v>
      </c>
      <c r="F33" s="16">
        <v>0</v>
      </c>
      <c r="G33" s="23">
        <f>ROUND(E33*F33,2)</f>
        <v>0</v>
      </c>
      <c r="H33" s="23">
        <f>ROUND(E33-G33,2)</f>
        <v>9</v>
      </c>
    </row>
    <row r="34" spans="1:8" x14ac:dyDescent="0.25">
      <c r="A34" s="13" t="s">
        <v>130</v>
      </c>
      <c r="C34" s="23"/>
      <c r="E34" s="23"/>
    </row>
    <row r="35" spans="1:8" x14ac:dyDescent="0.25">
      <c r="A35" s="14" t="s">
        <v>131</v>
      </c>
      <c r="B35" s="14" t="s">
        <v>123</v>
      </c>
      <c r="C35" s="15">
        <v>0.31</v>
      </c>
      <c r="D35" s="14">
        <v>170</v>
      </c>
      <c r="E35" s="23">
        <f>ROUND(C35*D35,2)</f>
        <v>52.7</v>
      </c>
      <c r="F35" s="16">
        <v>0</v>
      </c>
      <c r="G35" s="23">
        <f>ROUND(E35*F35,2)</f>
        <v>0</v>
      </c>
      <c r="H35" s="23">
        <f>ROUND(E35-G35,2)</f>
        <v>52.7</v>
      </c>
    </row>
    <row r="36" spans="1:8" x14ac:dyDescent="0.25">
      <c r="A36" s="13" t="s">
        <v>34</v>
      </c>
      <c r="C36" s="23"/>
      <c r="E36" s="23"/>
    </row>
    <row r="37" spans="1:8" x14ac:dyDescent="0.25">
      <c r="A37" s="14" t="s">
        <v>35</v>
      </c>
      <c r="B37" s="14" t="s">
        <v>36</v>
      </c>
      <c r="C37" s="15">
        <v>51.39</v>
      </c>
      <c r="D37" s="14">
        <v>0.66600000000000004</v>
      </c>
      <c r="E37" s="23">
        <f>ROUND(C37*D37,2)</f>
        <v>34.229999999999997</v>
      </c>
      <c r="F37" s="16">
        <v>0</v>
      </c>
      <c r="G37" s="23">
        <f>ROUND(E37*F37,2)</f>
        <v>0</v>
      </c>
      <c r="H37" s="23">
        <f>ROUND(E37-G37,2)</f>
        <v>34.229999999999997</v>
      </c>
    </row>
    <row r="38" spans="1:8" x14ac:dyDescent="0.25">
      <c r="A38" s="13" t="s">
        <v>115</v>
      </c>
      <c r="C38" s="23"/>
      <c r="E38" s="23"/>
    </row>
    <row r="39" spans="1:8" x14ac:dyDescent="0.25">
      <c r="A39" s="14" t="s">
        <v>132</v>
      </c>
      <c r="B39" s="14" t="s">
        <v>48</v>
      </c>
      <c r="C39" s="15">
        <v>6</v>
      </c>
      <c r="D39" s="14">
        <v>1</v>
      </c>
      <c r="E39" s="23">
        <f>ROUND(C39*D39,2)</f>
        <v>6</v>
      </c>
      <c r="F39" s="16">
        <v>0</v>
      </c>
      <c r="G39" s="23">
        <f>ROUND(E39*F39,2)</f>
        <v>0</v>
      </c>
      <c r="H39" s="23">
        <f>ROUND(E39-G39,2)</f>
        <v>6</v>
      </c>
    </row>
    <row r="40" spans="1:8" x14ac:dyDescent="0.25">
      <c r="A40" s="13" t="s">
        <v>117</v>
      </c>
      <c r="C40" s="23"/>
      <c r="E40" s="23"/>
    </row>
    <row r="41" spans="1:8" x14ac:dyDescent="0.25">
      <c r="A41" s="14" t="s">
        <v>118</v>
      </c>
      <c r="B41" s="14" t="s">
        <v>48</v>
      </c>
      <c r="C41" s="15">
        <v>10</v>
      </c>
      <c r="D41" s="14">
        <v>0.33300000000000002</v>
      </c>
      <c r="E41" s="23">
        <f>ROUND(C41*D41,2)</f>
        <v>3.33</v>
      </c>
      <c r="F41" s="16">
        <v>0</v>
      </c>
      <c r="G41" s="23">
        <f>ROUND(E41*F41,2)</f>
        <v>0</v>
      </c>
      <c r="H41" s="23">
        <f>ROUND(E41-G41,2)</f>
        <v>3.33</v>
      </c>
    </row>
    <row r="42" spans="1:8" x14ac:dyDescent="0.25">
      <c r="A42" s="13" t="s">
        <v>37</v>
      </c>
      <c r="C42" s="23"/>
      <c r="E42" s="23"/>
    </row>
    <row r="43" spans="1:8" x14ac:dyDescent="0.25">
      <c r="A43" s="14" t="s">
        <v>38</v>
      </c>
      <c r="B43" s="14" t="s">
        <v>39</v>
      </c>
      <c r="C43" s="15">
        <v>18.690000000000001</v>
      </c>
      <c r="D43" s="14">
        <v>0.49030000000000001</v>
      </c>
      <c r="E43" s="23">
        <f>ROUND(C43*D43,2)</f>
        <v>9.16</v>
      </c>
      <c r="F43" s="16">
        <v>0</v>
      </c>
      <c r="G43" s="23">
        <f>ROUND(E43*F43,2)</f>
        <v>0</v>
      </c>
      <c r="H43" s="23">
        <f>ROUND(E43-G43,2)</f>
        <v>9.16</v>
      </c>
    </row>
    <row r="44" spans="1:8" x14ac:dyDescent="0.25">
      <c r="A44" s="14" t="s">
        <v>133</v>
      </c>
      <c r="B44" s="14" t="s">
        <v>39</v>
      </c>
      <c r="C44" s="15">
        <v>18.690000000000001</v>
      </c>
      <c r="D44" s="14">
        <v>0.10100000000000001</v>
      </c>
      <c r="E44" s="23">
        <f>ROUND(C44*D44,2)</f>
        <v>1.89</v>
      </c>
      <c r="F44" s="16">
        <v>0</v>
      </c>
      <c r="G44" s="23">
        <f>ROUND(E44*F44,2)</f>
        <v>0</v>
      </c>
      <c r="H44" s="23">
        <f>ROUND(E44-G44,2)</f>
        <v>1.89</v>
      </c>
    </row>
    <row r="45" spans="1:8" x14ac:dyDescent="0.25">
      <c r="A45" s="14" t="s">
        <v>91</v>
      </c>
      <c r="B45" s="14" t="s">
        <v>39</v>
      </c>
      <c r="C45" s="15">
        <v>18.690000000000001</v>
      </c>
      <c r="D45" s="14">
        <v>1.7600000000000001E-2</v>
      </c>
      <c r="E45" s="23">
        <f>ROUND(C45*D45,2)</f>
        <v>0.33</v>
      </c>
      <c r="F45" s="16">
        <v>0</v>
      </c>
      <c r="G45" s="23">
        <f>ROUND(E45*F45,2)</f>
        <v>0</v>
      </c>
      <c r="H45" s="23">
        <f>ROUND(E45-G45,2)</f>
        <v>0.33</v>
      </c>
    </row>
    <row r="46" spans="1:8" x14ac:dyDescent="0.25">
      <c r="A46" s="13" t="s">
        <v>43</v>
      </c>
      <c r="C46" s="23"/>
      <c r="E46" s="23"/>
    </row>
    <row r="47" spans="1:8" x14ac:dyDescent="0.25">
      <c r="A47" s="14" t="s">
        <v>42</v>
      </c>
      <c r="B47" s="14" t="s">
        <v>39</v>
      </c>
      <c r="C47" s="15">
        <v>9.06</v>
      </c>
      <c r="D47" s="14">
        <v>0.1176</v>
      </c>
      <c r="E47" s="23">
        <f>ROUND(C47*D47,2)</f>
        <v>1.07</v>
      </c>
      <c r="F47" s="16">
        <v>0</v>
      </c>
      <c r="G47" s="23">
        <f>ROUND(E47*F47,2)</f>
        <v>0</v>
      </c>
      <c r="H47" s="23">
        <f>ROUND(E47-G47,2)</f>
        <v>1.07</v>
      </c>
    </row>
    <row r="48" spans="1:8" x14ac:dyDescent="0.25">
      <c r="A48" s="14" t="s">
        <v>91</v>
      </c>
      <c r="B48" s="14" t="s">
        <v>39</v>
      </c>
      <c r="C48" s="15">
        <v>9.06</v>
      </c>
      <c r="D48" s="14">
        <v>8.8000000000000005E-3</v>
      </c>
      <c r="E48" s="23">
        <f>ROUND(C48*D48,2)</f>
        <v>0.08</v>
      </c>
      <c r="F48" s="16">
        <v>0</v>
      </c>
      <c r="G48" s="23">
        <f>ROUND(E48*F48,2)</f>
        <v>0</v>
      </c>
      <c r="H48" s="23">
        <f>ROUND(E48-G48,2)</f>
        <v>0.08</v>
      </c>
    </row>
    <row r="49" spans="1:8" x14ac:dyDescent="0.25">
      <c r="A49" s="14" t="s">
        <v>44</v>
      </c>
      <c r="B49" s="14" t="s">
        <v>39</v>
      </c>
      <c r="C49" s="15">
        <v>18.72</v>
      </c>
      <c r="D49" s="14">
        <v>0.54800000000000004</v>
      </c>
      <c r="E49" s="23">
        <f>ROUND(C49*D49,2)</f>
        <v>10.26</v>
      </c>
      <c r="F49" s="16">
        <v>0</v>
      </c>
      <c r="G49" s="23">
        <f>ROUND(E49*F49,2)</f>
        <v>0</v>
      </c>
      <c r="H49" s="23">
        <f>ROUND(E49-G49,2)</f>
        <v>10.26</v>
      </c>
    </row>
    <row r="50" spans="1:8" x14ac:dyDescent="0.25">
      <c r="A50" s="13" t="s">
        <v>45</v>
      </c>
      <c r="C50" s="23"/>
      <c r="E50" s="23"/>
    </row>
    <row r="51" spans="1:8" x14ac:dyDescent="0.25">
      <c r="A51" s="14" t="s">
        <v>38</v>
      </c>
      <c r="B51" s="14" t="s">
        <v>19</v>
      </c>
      <c r="C51" s="15">
        <v>2.86</v>
      </c>
      <c r="D51" s="14">
        <v>5.6787999999999998</v>
      </c>
      <c r="E51" s="23">
        <f>ROUND(C51*D51,2)</f>
        <v>16.239999999999998</v>
      </c>
      <c r="F51" s="16">
        <v>0</v>
      </c>
      <c r="G51" s="23">
        <f>ROUND(E51*F51,2)</f>
        <v>0</v>
      </c>
      <c r="H51" s="23">
        <f>ROUND(E51-G51,2)</f>
        <v>16.239999999999998</v>
      </c>
    </row>
    <row r="52" spans="1:8" x14ac:dyDescent="0.25">
      <c r="A52" s="14" t="s">
        <v>133</v>
      </c>
      <c r="B52" s="14" t="s">
        <v>19</v>
      </c>
      <c r="C52" s="15">
        <v>2.86</v>
      </c>
      <c r="D52" s="14">
        <v>1.3771</v>
      </c>
      <c r="E52" s="23">
        <f>ROUND(C52*D52,2)</f>
        <v>3.94</v>
      </c>
      <c r="F52" s="16">
        <v>0</v>
      </c>
      <c r="G52" s="23">
        <f>ROUND(E52*F52,2)</f>
        <v>0</v>
      </c>
      <c r="H52" s="23">
        <f>ROUND(E52-G52,2)</f>
        <v>3.94</v>
      </c>
    </row>
    <row r="53" spans="1:8" x14ac:dyDescent="0.25">
      <c r="A53" s="14" t="s">
        <v>91</v>
      </c>
      <c r="B53" s="14" t="s">
        <v>19</v>
      </c>
      <c r="C53" s="15">
        <v>2.86</v>
      </c>
      <c r="D53" s="14">
        <v>0.15870000000000001</v>
      </c>
      <c r="E53" s="23">
        <f>ROUND(C53*D53,2)</f>
        <v>0.45</v>
      </c>
      <c r="F53" s="16">
        <v>0</v>
      </c>
      <c r="G53" s="23">
        <f>ROUND(E53*F53,2)</f>
        <v>0</v>
      </c>
      <c r="H53" s="23">
        <f>ROUND(E53-G53,2)</f>
        <v>0.45</v>
      </c>
    </row>
    <row r="54" spans="1:8" x14ac:dyDescent="0.25">
      <c r="A54" s="13" t="s">
        <v>47</v>
      </c>
      <c r="C54" s="23"/>
      <c r="E54" s="23"/>
    </row>
    <row r="55" spans="1:8" x14ac:dyDescent="0.25">
      <c r="A55" s="14" t="s">
        <v>42</v>
      </c>
      <c r="B55" s="14" t="s">
        <v>48</v>
      </c>
      <c r="C55" s="15">
        <v>12.13</v>
      </c>
      <c r="D55" s="14">
        <v>1</v>
      </c>
      <c r="E55" s="23">
        <f>ROUND(C55*D55,2)</f>
        <v>12.13</v>
      </c>
      <c r="F55" s="16">
        <v>0</v>
      </c>
      <c r="G55" s="23">
        <f>ROUND(E55*F55,2)</f>
        <v>0</v>
      </c>
      <c r="H55" s="23">
        <f t="shared" ref="H55:H61" si="0">ROUND(E55-G55,2)</f>
        <v>12.13</v>
      </c>
    </row>
    <row r="56" spans="1:8" x14ac:dyDescent="0.25">
      <c r="A56" s="14" t="s">
        <v>38</v>
      </c>
      <c r="B56" s="14" t="s">
        <v>48</v>
      </c>
      <c r="C56" s="15">
        <v>5.01</v>
      </c>
      <c r="D56" s="14">
        <v>1</v>
      </c>
      <c r="E56" s="23">
        <f>ROUND(C56*D56,2)</f>
        <v>5.01</v>
      </c>
      <c r="F56" s="16">
        <v>0</v>
      </c>
      <c r="G56" s="23">
        <f>ROUND(E56*F56,2)</f>
        <v>0</v>
      </c>
      <c r="H56" s="23">
        <f t="shared" si="0"/>
        <v>5.01</v>
      </c>
    </row>
    <row r="57" spans="1:8" x14ac:dyDescent="0.25">
      <c r="A57" s="14" t="s">
        <v>133</v>
      </c>
      <c r="B57" s="14" t="s">
        <v>48</v>
      </c>
      <c r="C57" s="15">
        <v>4.87</v>
      </c>
      <c r="D57" s="14">
        <v>1</v>
      </c>
      <c r="E57" s="23">
        <f>ROUND(C57*D57,2)</f>
        <v>4.87</v>
      </c>
      <c r="F57" s="16">
        <v>0</v>
      </c>
      <c r="G57" s="23">
        <f>ROUND(E57*F57,2)</f>
        <v>0</v>
      </c>
      <c r="H57" s="23">
        <f t="shared" si="0"/>
        <v>4.87</v>
      </c>
    </row>
    <row r="58" spans="1:8" x14ac:dyDescent="0.25">
      <c r="A58" s="14" t="s">
        <v>91</v>
      </c>
      <c r="B58" s="14" t="s">
        <v>48</v>
      </c>
      <c r="C58" s="15">
        <v>0.2</v>
      </c>
      <c r="D58" s="14">
        <v>1</v>
      </c>
      <c r="E58" s="23">
        <f>ROUND(C58*D58,2)</f>
        <v>0.2</v>
      </c>
      <c r="F58" s="16">
        <v>0</v>
      </c>
      <c r="G58" s="23">
        <f>ROUND(E58*F58,2)</f>
        <v>0</v>
      </c>
      <c r="H58" s="23">
        <f t="shared" si="0"/>
        <v>0.2</v>
      </c>
    </row>
    <row r="59" spans="1:8" x14ac:dyDescent="0.25">
      <c r="A59" s="9" t="s">
        <v>49</v>
      </c>
      <c r="B59" s="9" t="s">
        <v>48</v>
      </c>
      <c r="C59" s="10">
        <v>28.67</v>
      </c>
      <c r="D59" s="9">
        <v>1</v>
      </c>
      <c r="E59" s="22">
        <f>ROUND(C59*D59,2)</f>
        <v>28.67</v>
      </c>
      <c r="F59" s="11">
        <v>0</v>
      </c>
      <c r="G59" s="22">
        <f>ROUND(E59*F59,2)</f>
        <v>0</v>
      </c>
      <c r="H59" s="22">
        <f t="shared" si="0"/>
        <v>28.67</v>
      </c>
    </row>
    <row r="60" spans="1:8" x14ac:dyDescent="0.25">
      <c r="A60" s="7" t="s">
        <v>50</v>
      </c>
      <c r="C60" s="23"/>
      <c r="E60" s="23">
        <f>SUM(E12:E59)</f>
        <v>635.87000000000023</v>
      </c>
      <c r="G60" s="12">
        <f>SUM(G12:G59)</f>
        <v>0</v>
      </c>
      <c r="H60" s="12">
        <f t="shared" si="0"/>
        <v>635.87</v>
      </c>
    </row>
    <row r="61" spans="1:8" x14ac:dyDescent="0.25">
      <c r="A61" s="7" t="s">
        <v>51</v>
      </c>
      <c r="C61" s="23"/>
      <c r="E61" s="23">
        <f>+E8-E60</f>
        <v>243.02999999999975</v>
      </c>
      <c r="G61" s="12">
        <f>+G8-G60</f>
        <v>0</v>
      </c>
      <c r="H61" s="12">
        <f t="shared" si="0"/>
        <v>243.03</v>
      </c>
    </row>
    <row r="62" spans="1:8" x14ac:dyDescent="0.25">
      <c r="A62" t="s">
        <v>12</v>
      </c>
      <c r="C62" s="23"/>
      <c r="E62" s="23"/>
    </row>
    <row r="63" spans="1:8" x14ac:dyDescent="0.25">
      <c r="A63" s="7" t="s">
        <v>52</v>
      </c>
      <c r="C63" s="23"/>
      <c r="E63" s="23"/>
    </row>
    <row r="64" spans="1:8" x14ac:dyDescent="0.25">
      <c r="A64" s="14" t="s">
        <v>42</v>
      </c>
      <c r="B64" s="14" t="s">
        <v>48</v>
      </c>
      <c r="C64" s="15">
        <v>25.99</v>
      </c>
      <c r="D64" s="14">
        <v>1</v>
      </c>
      <c r="E64" s="23">
        <f>ROUND(C64*D64,2)</f>
        <v>25.99</v>
      </c>
      <c r="F64" s="16">
        <v>0</v>
      </c>
      <c r="G64" s="23">
        <f>ROUND(E64*F64,2)</f>
        <v>0</v>
      </c>
      <c r="H64" s="23">
        <f t="shared" ref="H64:H70" si="1">ROUND(E64-G64,2)</f>
        <v>25.99</v>
      </c>
    </row>
    <row r="65" spans="1:8" x14ac:dyDescent="0.25">
      <c r="A65" s="14" t="s">
        <v>38</v>
      </c>
      <c r="B65" s="14" t="s">
        <v>48</v>
      </c>
      <c r="C65" s="15">
        <v>38.76</v>
      </c>
      <c r="D65" s="14">
        <v>1</v>
      </c>
      <c r="E65" s="23">
        <f>ROUND(C65*D65,2)</f>
        <v>38.76</v>
      </c>
      <c r="F65" s="16">
        <v>0</v>
      </c>
      <c r="G65" s="23">
        <f>ROUND(E65*F65,2)</f>
        <v>0</v>
      </c>
      <c r="H65" s="23">
        <f t="shared" si="1"/>
        <v>38.76</v>
      </c>
    </row>
    <row r="66" spans="1:8" x14ac:dyDescent="0.25">
      <c r="A66" s="14" t="s">
        <v>133</v>
      </c>
      <c r="B66" s="14" t="s">
        <v>48</v>
      </c>
      <c r="C66" s="15">
        <v>23.31</v>
      </c>
      <c r="D66" s="14">
        <v>1</v>
      </c>
      <c r="E66" s="23">
        <f>ROUND(C66*D66,2)</f>
        <v>23.31</v>
      </c>
      <c r="F66" s="16">
        <v>0</v>
      </c>
      <c r="G66" s="23">
        <f>ROUND(E66*F66,2)</f>
        <v>0</v>
      </c>
      <c r="H66" s="23">
        <f t="shared" si="1"/>
        <v>23.31</v>
      </c>
    </row>
    <row r="67" spans="1:8" x14ac:dyDescent="0.25">
      <c r="A67" s="9" t="s">
        <v>91</v>
      </c>
      <c r="B67" s="9" t="s">
        <v>48</v>
      </c>
      <c r="C67" s="10">
        <v>1.63</v>
      </c>
      <c r="D67" s="9">
        <v>1</v>
      </c>
      <c r="E67" s="22">
        <f>ROUND(C67*D67,2)</f>
        <v>1.63</v>
      </c>
      <c r="F67" s="11">
        <v>0</v>
      </c>
      <c r="G67" s="22">
        <f>ROUND(E67*F67,2)</f>
        <v>0</v>
      </c>
      <c r="H67" s="22">
        <f t="shared" si="1"/>
        <v>1.63</v>
      </c>
    </row>
    <row r="68" spans="1:8" x14ac:dyDescent="0.25">
      <c r="A68" s="7" t="s">
        <v>53</v>
      </c>
      <c r="C68" s="23"/>
      <c r="E68" s="23">
        <f>SUM(E64:E67)</f>
        <v>89.69</v>
      </c>
      <c r="G68" s="12">
        <f>SUM(G64:G67)</f>
        <v>0</v>
      </c>
      <c r="H68" s="12">
        <f t="shared" si="1"/>
        <v>89.69</v>
      </c>
    </row>
    <row r="69" spans="1:8" x14ac:dyDescent="0.25">
      <c r="A69" s="7" t="s">
        <v>54</v>
      </c>
      <c r="C69" s="23"/>
      <c r="E69" s="23">
        <f>+E60+E68</f>
        <v>725.56000000000017</v>
      </c>
      <c r="G69" s="12">
        <f>+G60+G68</f>
        <v>0</v>
      </c>
      <c r="H69" s="12">
        <f t="shared" si="1"/>
        <v>725.56</v>
      </c>
    </row>
    <row r="70" spans="1:8" x14ac:dyDescent="0.25">
      <c r="A70" s="7" t="s">
        <v>55</v>
      </c>
      <c r="C70" s="23"/>
      <c r="E70" s="23">
        <f>+E8-E69</f>
        <v>153.3399999999998</v>
      </c>
      <c r="G70" s="12">
        <f>+G8-G69</f>
        <v>0</v>
      </c>
      <c r="H70" s="12">
        <f t="shared" si="1"/>
        <v>153.34</v>
      </c>
    </row>
    <row r="71" spans="1:8" x14ac:dyDescent="0.25">
      <c r="A71" t="s">
        <v>119</v>
      </c>
      <c r="C71" s="23"/>
      <c r="E71" s="23"/>
    </row>
    <row r="72" spans="1:8" x14ac:dyDescent="0.25">
      <c r="A72" t="s">
        <v>424</v>
      </c>
      <c r="C72" s="23"/>
      <c r="E72" s="23"/>
    </row>
    <row r="74" spans="1:8" x14ac:dyDescent="0.25">
      <c r="A74" s="7" t="s">
        <v>120</v>
      </c>
      <c r="C74" s="23"/>
      <c r="E74" s="23"/>
    </row>
    <row r="75" spans="1:8" x14ac:dyDescent="0.25">
      <c r="A75" s="7" t="s">
        <v>121</v>
      </c>
      <c r="C75" s="23"/>
      <c r="E75" s="23"/>
    </row>
    <row r="98" spans="1:8" x14ac:dyDescent="0.25">
      <c r="A98" t="str" cm="1">
        <f t="array" aca="1" ref="A98" ca="1">MID(CELL("filename",A1),FIND("]",CELL("filename",A1))+1,256)</f>
        <v>corn5</v>
      </c>
    </row>
    <row r="99" spans="1:8" x14ac:dyDescent="0.25">
      <c r="A99" s="7" t="s">
        <v>50</v>
      </c>
      <c r="E99" s="25">
        <f>VLOOKUP(A99,$A$1:$H$98,5,FALSE)</f>
        <v>635.87000000000023</v>
      </c>
    </row>
    <row r="100" spans="1:8" x14ac:dyDescent="0.25">
      <c r="A100" s="7" t="s">
        <v>288</v>
      </c>
      <c r="E100" s="25">
        <f>VLOOKUP(A100,$A$1:$H$98,5,FALSE)</f>
        <v>89.69</v>
      </c>
    </row>
    <row r="101" spans="1:8" x14ac:dyDescent="0.25">
      <c r="A101" s="7" t="s">
        <v>289</v>
      </c>
      <c r="E101" s="25">
        <f t="shared" ref="E101:E102" si="2">VLOOKUP(A101,$A$1:$H$98,5,FALSE)</f>
        <v>725.56000000000017</v>
      </c>
    </row>
    <row r="102" spans="1:8" x14ac:dyDescent="0.25">
      <c r="A102" s="7" t="s">
        <v>55</v>
      </c>
      <c r="E102" s="25">
        <f t="shared" si="2"/>
        <v>153.3399999999998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FA74-1788-4394-83CB-2E3AE4648EB2}">
  <sheetPr codeName="Sheet8"/>
  <dimension ref="A1:H116"/>
  <sheetViews>
    <sheetView workbookViewId="0">
      <selection activeCell="A104" sqref="A104:J124"/>
    </sheetView>
  </sheetViews>
  <sheetFormatPr defaultRowHeight="15" x14ac:dyDescent="0.25"/>
  <cols>
    <col min="1" max="1" width="25.7109375" customWidth="1"/>
    <col min="5" max="5" width="11.85546875" customWidth="1"/>
    <col min="8" max="8" width="10.7109375" customWidth="1"/>
  </cols>
  <sheetData>
    <row r="1" spans="1:8" x14ac:dyDescent="0.25">
      <c r="A1" s="81" t="s">
        <v>213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394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419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IF(Calculator!B7="Corn",Calculator!B11,IF(Calculator!B20="Corn",Calculator!B24,220))</f>
        <v>220</v>
      </c>
      <c r="E7" s="22">
        <f>ROUND(C7*D7,2)</f>
        <v>1137.4000000000001</v>
      </c>
      <c r="F7" s="11">
        <v>0</v>
      </c>
      <c r="G7" s="22">
        <f>ROUND(E7*F7,2)</f>
        <v>0</v>
      </c>
      <c r="H7" s="22">
        <f>ROUND(E7-G7,2)</f>
        <v>1137.4000000000001</v>
      </c>
    </row>
    <row r="8" spans="1:8" x14ac:dyDescent="0.25">
      <c r="A8" s="7" t="s">
        <v>11</v>
      </c>
      <c r="C8" s="23"/>
      <c r="E8" s="23">
        <f>SUM(E7:E7)</f>
        <v>1137.4000000000001</v>
      </c>
      <c r="G8" s="12">
        <f>SUM(G7:G7)</f>
        <v>0</v>
      </c>
      <c r="H8" s="12">
        <f>ROUND(E8-G8,2)</f>
        <v>1137.4000000000001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1.2</v>
      </c>
      <c r="E13" s="23">
        <f>ROUND(C13*D13,2)</f>
        <v>9</v>
      </c>
      <c r="F13" s="16">
        <v>0</v>
      </c>
      <c r="G13" s="23">
        <f>ROUND(E13*F13,2)</f>
        <v>0</v>
      </c>
      <c r="H13" s="23">
        <f>ROUND(E13-G13,2)</f>
        <v>9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124</v>
      </c>
      <c r="B15" s="14" t="s">
        <v>21</v>
      </c>
      <c r="C15" s="15">
        <v>29.1</v>
      </c>
      <c r="D15" s="14">
        <v>1.9570000000000001</v>
      </c>
      <c r="E15" s="23">
        <f>ROUND(C15*D15,2)</f>
        <v>56.95</v>
      </c>
      <c r="F15" s="16">
        <v>0</v>
      </c>
      <c r="G15" s="23">
        <f>ROUND(E15*F15,2)</f>
        <v>0</v>
      </c>
      <c r="H15" s="23">
        <f>ROUND(E15-G15,2)</f>
        <v>56.95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1.5</v>
      </c>
      <c r="E16" s="23">
        <f>ROUND(C16*D16,2)</f>
        <v>40.64</v>
      </c>
      <c r="F16" s="16">
        <v>0</v>
      </c>
      <c r="G16" s="23">
        <f>ROUND(E16*F16,2)</f>
        <v>0</v>
      </c>
      <c r="H16" s="23">
        <f>ROUND(E16-G16,2)</f>
        <v>40.64</v>
      </c>
    </row>
    <row r="17" spans="1:8" x14ac:dyDescent="0.25">
      <c r="A17" s="14" t="s">
        <v>125</v>
      </c>
      <c r="B17" s="14" t="s">
        <v>19</v>
      </c>
      <c r="C17" s="15">
        <v>2.76</v>
      </c>
      <c r="D17" s="14">
        <v>32.171199999999999</v>
      </c>
      <c r="E17" s="23">
        <f>ROUND(C17*D17,2)</f>
        <v>88.79</v>
      </c>
      <c r="F17" s="16">
        <v>0</v>
      </c>
      <c r="G17" s="23">
        <f>ROUND(E17*F17,2)</f>
        <v>0</v>
      </c>
      <c r="H17" s="23">
        <f>ROUND(E17-G17,2)</f>
        <v>88.79</v>
      </c>
    </row>
    <row r="18" spans="1:8" x14ac:dyDescent="0.25">
      <c r="A18" s="14" t="s">
        <v>103</v>
      </c>
      <c r="B18" s="14" t="s">
        <v>19</v>
      </c>
      <c r="C18" s="15">
        <v>2.41</v>
      </c>
      <c r="D18" s="14">
        <v>30</v>
      </c>
      <c r="E18" s="23">
        <f>ROUND(C18*D18,2)</f>
        <v>72.3</v>
      </c>
      <c r="F18" s="16">
        <v>0</v>
      </c>
      <c r="G18" s="23">
        <f>ROUND(E18*F18,2)</f>
        <v>0</v>
      </c>
      <c r="H18" s="23">
        <f>ROUND(E18-G18,2)</f>
        <v>72.3</v>
      </c>
    </row>
    <row r="19" spans="1:8" x14ac:dyDescent="0.25">
      <c r="A19" s="14" t="s">
        <v>167</v>
      </c>
      <c r="B19" s="14" t="s">
        <v>21</v>
      </c>
      <c r="C19" s="15">
        <v>25.98</v>
      </c>
      <c r="D19" s="14">
        <v>1</v>
      </c>
      <c r="E19" s="23">
        <f>ROUND(C19*D19,2)</f>
        <v>25.98</v>
      </c>
      <c r="F19" s="16">
        <v>0</v>
      </c>
      <c r="G19" s="23">
        <f>ROUND(E19*F19,2)</f>
        <v>0</v>
      </c>
      <c r="H19" s="23">
        <f>ROUND(E19-G19,2)</f>
        <v>25.98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399</v>
      </c>
      <c r="B21" s="14" t="s">
        <v>18</v>
      </c>
      <c r="C21" s="15">
        <v>1.47</v>
      </c>
      <c r="D21" s="14">
        <v>13.7</v>
      </c>
      <c r="E21" s="23">
        <f>ROUND(C21*D21,2)</f>
        <v>20.14</v>
      </c>
      <c r="F21" s="16">
        <v>0</v>
      </c>
      <c r="G21" s="23">
        <f>ROUND(E21*F21,2)</f>
        <v>0</v>
      </c>
      <c r="H21" s="23">
        <f>ROUND(E21-G21,2)</f>
        <v>20.14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32</v>
      </c>
      <c r="E23" s="23">
        <f>ROUND(C23*D23,2)</f>
        <v>3.84</v>
      </c>
      <c r="F23" s="16">
        <v>0</v>
      </c>
      <c r="G23" s="23">
        <f>ROUND(E23*F23,2)</f>
        <v>0</v>
      </c>
      <c r="H23" s="23">
        <f>ROUND(E23-G23,2)</f>
        <v>3.84</v>
      </c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>ROUND(C24*D24,2)</f>
        <v>7.5</v>
      </c>
      <c r="F24" s="16">
        <v>0</v>
      </c>
      <c r="G24" s="23">
        <f>ROUND(E24*F24,2)</f>
        <v>0</v>
      </c>
      <c r="H24" s="23">
        <f>ROUND(E24-G24,2)</f>
        <v>7.5</v>
      </c>
    </row>
    <row r="25" spans="1:8" x14ac:dyDescent="0.25">
      <c r="A25" s="14" t="s">
        <v>104</v>
      </c>
      <c r="B25" s="14" t="s">
        <v>26</v>
      </c>
      <c r="C25" s="15">
        <v>15.01</v>
      </c>
      <c r="D25" s="14">
        <v>1</v>
      </c>
      <c r="E25" s="23">
        <f>ROUND(C25*D25,2)</f>
        <v>15.01</v>
      </c>
      <c r="F25" s="16">
        <v>0</v>
      </c>
      <c r="G25" s="23">
        <f>ROUND(E25*F25,2)</f>
        <v>0</v>
      </c>
      <c r="H25" s="23">
        <f>ROUND(E25-G25,2)</f>
        <v>15.01</v>
      </c>
    </row>
    <row r="26" spans="1:8" x14ac:dyDescent="0.25">
      <c r="A26" s="14" t="s">
        <v>126</v>
      </c>
      <c r="B26" s="14" t="s">
        <v>26</v>
      </c>
      <c r="C26" s="15">
        <v>2.1800000000000002</v>
      </c>
      <c r="D26" s="14">
        <v>4</v>
      </c>
      <c r="E26" s="23">
        <f>ROUND(C26*D26,2)</f>
        <v>8.7200000000000006</v>
      </c>
      <c r="F26" s="16">
        <v>0</v>
      </c>
      <c r="G26" s="23">
        <f>ROUND(E26*F26,2)</f>
        <v>0</v>
      </c>
      <c r="H26" s="23">
        <f>ROUND(E26-G26,2)</f>
        <v>8.7200000000000006</v>
      </c>
    </row>
    <row r="27" spans="1:8" x14ac:dyDescent="0.25">
      <c r="A27" s="14" t="s">
        <v>127</v>
      </c>
      <c r="B27" s="14" t="s">
        <v>26</v>
      </c>
      <c r="C27" s="15">
        <v>6.11</v>
      </c>
      <c r="D27" s="14">
        <v>3.6</v>
      </c>
      <c r="E27" s="23">
        <f>ROUND(C27*D27,2)</f>
        <v>22</v>
      </c>
      <c r="F27" s="16">
        <v>0</v>
      </c>
      <c r="G27" s="23">
        <f>ROUND(E27*F27,2)</f>
        <v>0</v>
      </c>
      <c r="H27" s="23">
        <f>ROUND(E27-G27,2)</f>
        <v>22</v>
      </c>
    </row>
    <row r="28" spans="1:8" x14ac:dyDescent="0.25">
      <c r="A28" s="13" t="s">
        <v>27</v>
      </c>
      <c r="C28" s="23"/>
      <c r="E28" s="23"/>
    </row>
    <row r="29" spans="1:8" x14ac:dyDescent="0.25">
      <c r="A29" s="14" t="s">
        <v>110</v>
      </c>
      <c r="B29" s="14" t="s">
        <v>18</v>
      </c>
      <c r="C29" s="15">
        <v>0.48</v>
      </c>
      <c r="D29" s="14">
        <v>1.28</v>
      </c>
      <c r="E29" s="23">
        <f>ROUND(C29*D29,2)</f>
        <v>0.61</v>
      </c>
      <c r="F29" s="16">
        <v>0</v>
      </c>
      <c r="G29" s="23">
        <f>ROUND(E29*F29,2)</f>
        <v>0</v>
      </c>
      <c r="H29" s="23">
        <f>ROUND(E29-G29,2)</f>
        <v>0.61</v>
      </c>
    </row>
    <row r="30" spans="1:8" x14ac:dyDescent="0.25">
      <c r="A30" s="14" t="s">
        <v>128</v>
      </c>
      <c r="B30" s="14" t="s">
        <v>18</v>
      </c>
      <c r="C30" s="15">
        <v>2.2799999999999998</v>
      </c>
      <c r="D30" s="14">
        <v>4</v>
      </c>
      <c r="E30" s="23">
        <f>ROUND(C30*D30,2)</f>
        <v>9.1199999999999992</v>
      </c>
      <c r="F30" s="16">
        <v>0</v>
      </c>
      <c r="G30" s="23">
        <f>ROUND(E30*F30,2)</f>
        <v>0</v>
      </c>
      <c r="H30" s="23">
        <f>ROUND(E30-G30,2)</f>
        <v>9.1199999999999992</v>
      </c>
    </row>
    <row r="31" spans="1:8" x14ac:dyDescent="0.25">
      <c r="A31" s="13" t="s">
        <v>33</v>
      </c>
      <c r="C31" s="23"/>
      <c r="E31" s="23"/>
    </row>
    <row r="32" spans="1:8" x14ac:dyDescent="0.25">
      <c r="A32" s="14" t="s">
        <v>129</v>
      </c>
      <c r="B32" s="14" t="s">
        <v>60</v>
      </c>
      <c r="C32" s="15">
        <v>4.55</v>
      </c>
      <c r="D32" s="14">
        <v>34</v>
      </c>
      <c r="E32" s="23">
        <f>ROUND(C32*D32,2)</f>
        <v>154.69999999999999</v>
      </c>
      <c r="F32" s="16">
        <v>0</v>
      </c>
      <c r="G32" s="23">
        <f>ROUND(E32*F32,2)</f>
        <v>0</v>
      </c>
      <c r="H32" s="23">
        <f>ROUND(E32-G32,2)</f>
        <v>154.69999999999999</v>
      </c>
    </row>
    <row r="33" spans="1:8" x14ac:dyDescent="0.25">
      <c r="A33" s="13" t="s">
        <v>113</v>
      </c>
      <c r="C33" s="23"/>
      <c r="E33" s="23"/>
    </row>
    <row r="34" spans="1:8" x14ac:dyDescent="0.25">
      <c r="A34" s="14" t="s">
        <v>114</v>
      </c>
      <c r="B34" s="14" t="s">
        <v>26</v>
      </c>
      <c r="C34" s="15">
        <v>3.3</v>
      </c>
      <c r="D34" s="14">
        <v>0.6</v>
      </c>
      <c r="E34" s="23">
        <f>ROUND(C34*D34,2)</f>
        <v>1.98</v>
      </c>
      <c r="F34" s="16">
        <v>0</v>
      </c>
      <c r="G34" s="23">
        <f>ROUND(E34*F34,2)</f>
        <v>0</v>
      </c>
      <c r="H34" s="23">
        <f>ROUND(E34-G34,2)</f>
        <v>1.98</v>
      </c>
    </row>
    <row r="35" spans="1:8" x14ac:dyDescent="0.25">
      <c r="A35" s="13" t="s">
        <v>61</v>
      </c>
      <c r="C35" s="23"/>
      <c r="E35" s="23"/>
    </row>
    <row r="36" spans="1:8" x14ac:dyDescent="0.25">
      <c r="A36" s="14" t="s">
        <v>62</v>
      </c>
      <c r="B36" s="14" t="s">
        <v>48</v>
      </c>
      <c r="C36" s="15">
        <v>9</v>
      </c>
      <c r="D36" s="14">
        <v>1</v>
      </c>
      <c r="E36" s="23">
        <f>ROUND(C36*D36,2)</f>
        <v>9</v>
      </c>
      <c r="F36" s="16">
        <v>0</v>
      </c>
      <c r="G36" s="23">
        <f>ROUND(E36*F36,2)</f>
        <v>0</v>
      </c>
      <c r="H36" s="23">
        <f>ROUND(E36-G36,2)</f>
        <v>9</v>
      </c>
    </row>
    <row r="37" spans="1:8" x14ac:dyDescent="0.25">
      <c r="A37" s="14" t="s">
        <v>183</v>
      </c>
      <c r="B37" s="14" t="s">
        <v>21</v>
      </c>
      <c r="C37" s="15">
        <v>13.6</v>
      </c>
      <c r="D37" s="14">
        <v>1</v>
      </c>
      <c r="E37" s="23">
        <f>ROUND(C37*D37,2)</f>
        <v>13.6</v>
      </c>
      <c r="F37" s="16">
        <v>0</v>
      </c>
      <c r="G37" s="23">
        <f>ROUND(E37*F37,2)</f>
        <v>0</v>
      </c>
      <c r="H37" s="23">
        <f>ROUND(E37-G37,2)</f>
        <v>13.6</v>
      </c>
    </row>
    <row r="38" spans="1:8" x14ac:dyDescent="0.25">
      <c r="A38" s="13" t="s">
        <v>130</v>
      </c>
      <c r="C38" s="23"/>
      <c r="E38" s="23"/>
    </row>
    <row r="39" spans="1:8" x14ac:dyDescent="0.25">
      <c r="A39" s="14" t="s">
        <v>131</v>
      </c>
      <c r="B39" s="14" t="s">
        <v>123</v>
      </c>
      <c r="C39" s="15">
        <v>0.31</v>
      </c>
      <c r="D39" s="14">
        <v>220</v>
      </c>
      <c r="E39" s="23">
        <f>ROUND(C39*D39,2)</f>
        <v>68.2</v>
      </c>
      <c r="F39" s="16">
        <v>0</v>
      </c>
      <c r="G39" s="23">
        <f>ROUND(E39*F39,2)</f>
        <v>0</v>
      </c>
      <c r="H39" s="23">
        <f>ROUND(E39-G39,2)</f>
        <v>68.2</v>
      </c>
    </row>
    <row r="40" spans="1:8" x14ac:dyDescent="0.25">
      <c r="A40" s="13" t="s">
        <v>34</v>
      </c>
      <c r="C40" s="23"/>
      <c r="E40" s="23"/>
    </row>
    <row r="41" spans="1:8" x14ac:dyDescent="0.25">
      <c r="A41" s="14" t="s">
        <v>35</v>
      </c>
      <c r="B41" s="14" t="s">
        <v>36</v>
      </c>
      <c r="C41" s="15">
        <v>51.39</v>
      </c>
      <c r="D41" s="14">
        <v>0.66600000000000004</v>
      </c>
      <c r="E41" s="23">
        <f>ROUND(C41*D41,2)</f>
        <v>34.229999999999997</v>
      </c>
      <c r="F41" s="16">
        <v>0</v>
      </c>
      <c r="G41" s="23">
        <f>ROUND(E41*F41,2)</f>
        <v>0</v>
      </c>
      <c r="H41" s="23">
        <f>ROUND(E41-G41,2)</f>
        <v>34.229999999999997</v>
      </c>
    </row>
    <row r="42" spans="1:8" x14ac:dyDescent="0.25">
      <c r="A42" s="13" t="s">
        <v>115</v>
      </c>
      <c r="C42" s="23"/>
      <c r="E42" s="23"/>
    </row>
    <row r="43" spans="1:8" x14ac:dyDescent="0.25">
      <c r="A43" s="14" t="s">
        <v>132</v>
      </c>
      <c r="B43" s="14" t="s">
        <v>48</v>
      </c>
      <c r="C43" s="15">
        <v>6</v>
      </c>
      <c r="D43" s="14">
        <v>1</v>
      </c>
      <c r="E43" s="23">
        <f>ROUND(C43*D43,2)</f>
        <v>6</v>
      </c>
      <c r="F43" s="16">
        <v>0</v>
      </c>
      <c r="G43" s="23">
        <f>ROUND(E43*F43,2)</f>
        <v>0</v>
      </c>
      <c r="H43" s="23">
        <f>ROUND(E43-G43,2)</f>
        <v>6</v>
      </c>
    </row>
    <row r="44" spans="1:8" x14ac:dyDescent="0.25">
      <c r="A44" s="13" t="s">
        <v>117</v>
      </c>
      <c r="C44" s="23"/>
      <c r="E44" s="23"/>
    </row>
    <row r="45" spans="1:8" x14ac:dyDescent="0.25">
      <c r="A45" s="14" t="s">
        <v>118</v>
      </c>
      <c r="B45" s="14" t="s">
        <v>48</v>
      </c>
      <c r="C45" s="15">
        <v>10</v>
      </c>
      <c r="D45" s="14">
        <v>0.33300000000000002</v>
      </c>
      <c r="E45" s="23">
        <f>ROUND(C45*D45,2)</f>
        <v>3.33</v>
      </c>
      <c r="F45" s="16">
        <v>0</v>
      </c>
      <c r="G45" s="23">
        <f>ROUND(E45*F45,2)</f>
        <v>0</v>
      </c>
      <c r="H45" s="23">
        <f>ROUND(E45-G45,2)</f>
        <v>3.33</v>
      </c>
    </row>
    <row r="46" spans="1:8" x14ac:dyDescent="0.25">
      <c r="A46" s="13" t="s">
        <v>37</v>
      </c>
      <c r="C46" s="23"/>
      <c r="E46" s="23"/>
    </row>
    <row r="47" spans="1:8" x14ac:dyDescent="0.25">
      <c r="A47" s="14" t="s">
        <v>38</v>
      </c>
      <c r="B47" s="14" t="s">
        <v>39</v>
      </c>
      <c r="C47" s="15">
        <v>18.690000000000001</v>
      </c>
      <c r="D47" s="14">
        <v>0.56379999999999997</v>
      </c>
      <c r="E47" s="23">
        <f>ROUND(C47*D47,2)</f>
        <v>10.54</v>
      </c>
      <c r="F47" s="16">
        <v>0</v>
      </c>
      <c r="G47" s="23">
        <f>ROUND(E47*F47,2)</f>
        <v>0</v>
      </c>
      <c r="H47" s="23">
        <f>ROUND(E47-G47,2)</f>
        <v>10.54</v>
      </c>
    </row>
    <row r="48" spans="1:8" x14ac:dyDescent="0.25">
      <c r="A48" s="14" t="s">
        <v>133</v>
      </c>
      <c r="B48" s="14" t="s">
        <v>39</v>
      </c>
      <c r="C48" s="15">
        <v>18.690000000000001</v>
      </c>
      <c r="D48" s="14">
        <v>0.10100000000000001</v>
      </c>
      <c r="E48" s="23">
        <f>ROUND(C48*D48,2)</f>
        <v>1.89</v>
      </c>
      <c r="F48" s="16">
        <v>0</v>
      </c>
      <c r="G48" s="23">
        <f>ROUND(E48*F48,2)</f>
        <v>0</v>
      </c>
      <c r="H48" s="23">
        <f>ROUND(E48-G48,2)</f>
        <v>1.89</v>
      </c>
    </row>
    <row r="49" spans="1:8" x14ac:dyDescent="0.25">
      <c r="A49" s="14" t="s">
        <v>91</v>
      </c>
      <c r="B49" s="14" t="s">
        <v>39</v>
      </c>
      <c r="C49" s="15">
        <v>18.690000000000001</v>
      </c>
      <c r="D49" s="14">
        <v>1.7600000000000001E-2</v>
      </c>
      <c r="E49" s="23">
        <f>ROUND(C49*D49,2)</f>
        <v>0.33</v>
      </c>
      <c r="F49" s="16">
        <v>0</v>
      </c>
      <c r="G49" s="23">
        <f>ROUND(E49*F49,2)</f>
        <v>0</v>
      </c>
      <c r="H49" s="23">
        <f>ROUND(E49-G49,2)</f>
        <v>0.33</v>
      </c>
    </row>
    <row r="50" spans="1:8" x14ac:dyDescent="0.25">
      <c r="A50" s="13" t="s">
        <v>40</v>
      </c>
      <c r="C50" s="23"/>
      <c r="E50" s="23"/>
    </row>
    <row r="51" spans="1:8" x14ac:dyDescent="0.25">
      <c r="A51" s="14" t="s">
        <v>41</v>
      </c>
      <c r="B51" s="14" t="s">
        <v>39</v>
      </c>
      <c r="C51" s="15">
        <v>9.06</v>
      </c>
      <c r="D51" s="14">
        <v>0.20369999999999999</v>
      </c>
      <c r="E51" s="23">
        <f>ROUND(C51*D51,2)</f>
        <v>1.85</v>
      </c>
      <c r="F51" s="16">
        <v>0</v>
      </c>
      <c r="G51" s="23">
        <f>ROUND(E51*F51,2)</f>
        <v>0</v>
      </c>
      <c r="H51" s="23">
        <f>ROUND(E51-G51,2)</f>
        <v>1.85</v>
      </c>
    </row>
    <row r="52" spans="1:8" x14ac:dyDescent="0.25">
      <c r="A52" s="13" t="s">
        <v>43</v>
      </c>
      <c r="C52" s="23"/>
      <c r="E52" s="23"/>
    </row>
    <row r="53" spans="1:8" x14ac:dyDescent="0.25">
      <c r="A53" s="14" t="s">
        <v>42</v>
      </c>
      <c r="B53" s="14" t="s">
        <v>39</v>
      </c>
      <c r="C53" s="15">
        <v>9.06</v>
      </c>
      <c r="D53" s="14">
        <v>0.1176</v>
      </c>
      <c r="E53" s="23">
        <f>ROUND(C53*D53,2)</f>
        <v>1.07</v>
      </c>
      <c r="F53" s="16">
        <v>0</v>
      </c>
      <c r="G53" s="23">
        <f>ROUND(E53*F53,2)</f>
        <v>0</v>
      </c>
      <c r="H53" s="23">
        <f>ROUND(E53-G53,2)</f>
        <v>1.07</v>
      </c>
    </row>
    <row r="54" spans="1:8" x14ac:dyDescent="0.25">
      <c r="A54" s="14" t="s">
        <v>91</v>
      </c>
      <c r="B54" s="14" t="s">
        <v>39</v>
      </c>
      <c r="C54" s="15">
        <v>9.06</v>
      </c>
      <c r="D54" s="14">
        <v>8.8000000000000005E-3</v>
      </c>
      <c r="E54" s="23">
        <f>ROUND(C54*D54,2)</f>
        <v>0.08</v>
      </c>
      <c r="F54" s="16">
        <v>0</v>
      </c>
      <c r="G54" s="23">
        <f>ROUND(E54*F54,2)</f>
        <v>0</v>
      </c>
      <c r="H54" s="23">
        <f>ROUND(E54-G54,2)</f>
        <v>0.08</v>
      </c>
    </row>
    <row r="55" spans="1:8" x14ac:dyDescent="0.25">
      <c r="A55" s="14" t="s">
        <v>44</v>
      </c>
      <c r="B55" s="14" t="s">
        <v>39</v>
      </c>
      <c r="C55" s="15">
        <v>18.71</v>
      </c>
      <c r="D55" s="14">
        <v>0.61409999999999998</v>
      </c>
      <c r="E55" s="23">
        <f>ROUND(C55*D55,2)</f>
        <v>11.49</v>
      </c>
      <c r="F55" s="16">
        <v>0</v>
      </c>
      <c r="G55" s="23">
        <f>ROUND(E55*F55,2)</f>
        <v>0</v>
      </c>
      <c r="H55" s="23">
        <f>ROUND(E55-G55,2)</f>
        <v>11.49</v>
      </c>
    </row>
    <row r="56" spans="1:8" x14ac:dyDescent="0.25">
      <c r="A56" s="13" t="s">
        <v>45</v>
      </c>
      <c r="C56" s="23"/>
      <c r="E56" s="23"/>
    </row>
    <row r="57" spans="1:8" x14ac:dyDescent="0.25">
      <c r="A57" s="14" t="s">
        <v>38</v>
      </c>
      <c r="B57" s="14" t="s">
        <v>19</v>
      </c>
      <c r="C57" s="15">
        <v>2.86</v>
      </c>
      <c r="D57" s="14">
        <v>6.5294999999999996</v>
      </c>
      <c r="E57" s="23">
        <f>ROUND(C57*D57,2)</f>
        <v>18.670000000000002</v>
      </c>
      <c r="F57" s="16">
        <v>0</v>
      </c>
      <c r="G57" s="23">
        <f>ROUND(E57*F57,2)</f>
        <v>0</v>
      </c>
      <c r="H57" s="23">
        <f>ROUND(E57-G57,2)</f>
        <v>18.670000000000002</v>
      </c>
    </row>
    <row r="58" spans="1:8" x14ac:dyDescent="0.25">
      <c r="A58" s="14" t="s">
        <v>133</v>
      </c>
      <c r="B58" s="14" t="s">
        <v>19</v>
      </c>
      <c r="C58" s="15">
        <v>2.86</v>
      </c>
      <c r="D58" s="14">
        <v>1.3771</v>
      </c>
      <c r="E58" s="23">
        <f>ROUND(C58*D58,2)</f>
        <v>3.94</v>
      </c>
      <c r="F58" s="16">
        <v>0</v>
      </c>
      <c r="G58" s="23">
        <f>ROUND(E58*F58,2)</f>
        <v>0</v>
      </c>
      <c r="H58" s="23">
        <f>ROUND(E58-G58,2)</f>
        <v>3.94</v>
      </c>
    </row>
    <row r="59" spans="1:8" x14ac:dyDescent="0.25">
      <c r="A59" s="14" t="s">
        <v>91</v>
      </c>
      <c r="B59" s="14" t="s">
        <v>19</v>
      </c>
      <c r="C59" s="15">
        <v>2.86</v>
      </c>
      <c r="D59" s="14">
        <v>0.15870000000000001</v>
      </c>
      <c r="E59" s="23">
        <f>ROUND(C59*D59,2)</f>
        <v>0.45</v>
      </c>
      <c r="F59" s="16">
        <v>0</v>
      </c>
      <c r="G59" s="23">
        <f>ROUND(E59*F59,2)</f>
        <v>0</v>
      </c>
      <c r="H59" s="23">
        <f>ROUND(E59-G59,2)</f>
        <v>0.45</v>
      </c>
    </row>
    <row r="60" spans="1:8" x14ac:dyDescent="0.25">
      <c r="A60" s="14" t="s">
        <v>158</v>
      </c>
      <c r="B60" s="14" t="s">
        <v>19</v>
      </c>
      <c r="C60" s="15">
        <v>2.86</v>
      </c>
      <c r="D60" s="14">
        <v>11.2011</v>
      </c>
      <c r="E60" s="23">
        <f>ROUND(C60*D60,2)</f>
        <v>32.04</v>
      </c>
      <c r="F60" s="16">
        <v>0</v>
      </c>
      <c r="G60" s="23">
        <f>ROUND(E60*F60,2)</f>
        <v>0</v>
      </c>
      <c r="H60" s="23">
        <f>ROUND(E60-G60,2)</f>
        <v>32.04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13.62</v>
      </c>
      <c r="D62" s="14">
        <v>1</v>
      </c>
      <c r="E62" s="23">
        <f t="shared" ref="E62:E67" si="0">ROUND(C62*D62,2)</f>
        <v>13.62</v>
      </c>
      <c r="F62" s="16">
        <v>0</v>
      </c>
      <c r="G62" s="23">
        <f t="shared" ref="G62:G67" si="1">ROUND(E62*F62,2)</f>
        <v>0</v>
      </c>
      <c r="H62" s="23">
        <f t="shared" ref="H62:H69" si="2">ROUND(E62-G62,2)</f>
        <v>13.62</v>
      </c>
    </row>
    <row r="63" spans="1:8" x14ac:dyDescent="0.25">
      <c r="A63" s="14" t="s">
        <v>38</v>
      </c>
      <c r="B63" s="14" t="s">
        <v>48</v>
      </c>
      <c r="C63" s="15">
        <v>5.76</v>
      </c>
      <c r="D63" s="14">
        <v>1</v>
      </c>
      <c r="E63" s="23">
        <f t="shared" si="0"/>
        <v>5.76</v>
      </c>
      <c r="F63" s="16">
        <v>0</v>
      </c>
      <c r="G63" s="23">
        <f t="shared" si="1"/>
        <v>0</v>
      </c>
      <c r="H63" s="23">
        <f t="shared" si="2"/>
        <v>5.76</v>
      </c>
    </row>
    <row r="64" spans="1:8" x14ac:dyDescent="0.25">
      <c r="A64" s="14" t="s">
        <v>133</v>
      </c>
      <c r="B64" s="14" t="s">
        <v>48</v>
      </c>
      <c r="C64" s="15">
        <v>4.87</v>
      </c>
      <c r="D64" s="14">
        <v>1</v>
      </c>
      <c r="E64" s="23">
        <f t="shared" si="0"/>
        <v>4.87</v>
      </c>
      <c r="F64" s="16">
        <v>0</v>
      </c>
      <c r="G64" s="23">
        <f t="shared" si="1"/>
        <v>0</v>
      </c>
      <c r="H64" s="23">
        <f t="shared" si="2"/>
        <v>4.87</v>
      </c>
    </row>
    <row r="65" spans="1:8" x14ac:dyDescent="0.25">
      <c r="A65" s="14" t="s">
        <v>91</v>
      </c>
      <c r="B65" s="14" t="s">
        <v>48</v>
      </c>
      <c r="C65" s="15">
        <v>0.2</v>
      </c>
      <c r="D65" s="14">
        <v>1</v>
      </c>
      <c r="E65" s="23">
        <f t="shared" si="0"/>
        <v>0.2</v>
      </c>
      <c r="F65" s="16">
        <v>0</v>
      </c>
      <c r="G65" s="23">
        <f t="shared" si="1"/>
        <v>0</v>
      </c>
      <c r="H65" s="23">
        <f t="shared" si="2"/>
        <v>0.2</v>
      </c>
    </row>
    <row r="66" spans="1:8" x14ac:dyDescent="0.25">
      <c r="A66" s="14" t="s">
        <v>158</v>
      </c>
      <c r="B66" s="14" t="s">
        <v>48</v>
      </c>
      <c r="C66" s="15">
        <v>21.95</v>
      </c>
      <c r="D66" s="14">
        <v>1</v>
      </c>
      <c r="E66" s="23">
        <f t="shared" si="0"/>
        <v>21.95</v>
      </c>
      <c r="F66" s="16">
        <v>0</v>
      </c>
      <c r="G66" s="23">
        <f t="shared" si="1"/>
        <v>0</v>
      </c>
      <c r="H66" s="23">
        <f t="shared" si="2"/>
        <v>21.95</v>
      </c>
    </row>
    <row r="67" spans="1:8" x14ac:dyDescent="0.25">
      <c r="A67" s="9" t="s">
        <v>49</v>
      </c>
      <c r="B67" s="9" t="s">
        <v>48</v>
      </c>
      <c r="C67" s="10">
        <v>36.020000000000003</v>
      </c>
      <c r="D67" s="9">
        <v>1</v>
      </c>
      <c r="E67" s="22">
        <f t="shared" si="0"/>
        <v>36.020000000000003</v>
      </c>
      <c r="F67" s="11">
        <v>0</v>
      </c>
      <c r="G67" s="22">
        <f t="shared" si="1"/>
        <v>0</v>
      </c>
      <c r="H67" s="22">
        <f t="shared" si="2"/>
        <v>36.020000000000003</v>
      </c>
    </row>
    <row r="68" spans="1:8" x14ac:dyDescent="0.25">
      <c r="A68" s="7" t="s">
        <v>50</v>
      </c>
      <c r="C68" s="23"/>
      <c r="E68" s="23">
        <f>SUM(E12:E67)</f>
        <v>852.51000000000045</v>
      </c>
      <c r="G68" s="12">
        <f>SUM(G12:G67)</f>
        <v>0</v>
      </c>
      <c r="H68" s="12">
        <f t="shared" si="2"/>
        <v>852.51</v>
      </c>
    </row>
    <row r="69" spans="1:8" x14ac:dyDescent="0.25">
      <c r="A69" s="7" t="s">
        <v>51</v>
      </c>
      <c r="C69" s="23"/>
      <c r="E69" s="23">
        <f>+E8-E68</f>
        <v>284.88999999999965</v>
      </c>
      <c r="G69" s="12">
        <f>+G8-G68</f>
        <v>0</v>
      </c>
      <c r="H69" s="12">
        <f t="shared" si="2"/>
        <v>284.89</v>
      </c>
    </row>
    <row r="70" spans="1:8" x14ac:dyDescent="0.25">
      <c r="A70" t="s">
        <v>12</v>
      </c>
      <c r="C70" s="23"/>
      <c r="E70" s="23"/>
    </row>
    <row r="71" spans="1:8" x14ac:dyDescent="0.25">
      <c r="A71" s="7" t="s">
        <v>52</v>
      </c>
      <c r="C71" s="23"/>
      <c r="E71" s="23"/>
    </row>
    <row r="72" spans="1:8" x14ac:dyDescent="0.25">
      <c r="A72" s="14" t="s">
        <v>42</v>
      </c>
      <c r="B72" s="14" t="s">
        <v>48</v>
      </c>
      <c r="C72" s="15">
        <v>30.09</v>
      </c>
      <c r="D72" s="14">
        <v>1</v>
      </c>
      <c r="E72" s="23">
        <f>ROUND(C72*D72,2)</f>
        <v>30.09</v>
      </c>
      <c r="F72" s="16">
        <v>0</v>
      </c>
      <c r="G72" s="23">
        <f>ROUND(E72*F72,2)</f>
        <v>0</v>
      </c>
      <c r="H72" s="23">
        <f t="shared" ref="H72:H79" si="3">ROUND(E72-G72,2)</f>
        <v>30.09</v>
      </c>
    </row>
    <row r="73" spans="1:8" x14ac:dyDescent="0.25">
      <c r="A73" s="14" t="s">
        <v>38</v>
      </c>
      <c r="B73" s="14" t="s">
        <v>48</v>
      </c>
      <c r="C73" s="15">
        <v>44.57</v>
      </c>
      <c r="D73" s="14">
        <v>1</v>
      </c>
      <c r="E73" s="23">
        <f>ROUND(C73*D73,2)</f>
        <v>44.57</v>
      </c>
      <c r="F73" s="16">
        <v>0</v>
      </c>
      <c r="G73" s="23">
        <f>ROUND(E73*F73,2)</f>
        <v>0</v>
      </c>
      <c r="H73" s="23">
        <f t="shared" si="3"/>
        <v>44.57</v>
      </c>
    </row>
    <row r="74" spans="1:8" x14ac:dyDescent="0.25">
      <c r="A74" s="14" t="s">
        <v>133</v>
      </c>
      <c r="B74" s="14" t="s">
        <v>48</v>
      </c>
      <c r="C74" s="15">
        <v>23.31</v>
      </c>
      <c r="D74" s="14">
        <v>1</v>
      </c>
      <c r="E74" s="23">
        <f>ROUND(C74*D74,2)</f>
        <v>23.31</v>
      </c>
      <c r="F74" s="16">
        <v>0</v>
      </c>
      <c r="G74" s="23">
        <f>ROUND(E74*F74,2)</f>
        <v>0</v>
      </c>
      <c r="H74" s="23">
        <f t="shared" si="3"/>
        <v>23.31</v>
      </c>
    </row>
    <row r="75" spans="1:8" x14ac:dyDescent="0.25">
      <c r="A75" s="14" t="s">
        <v>91</v>
      </c>
      <c r="B75" s="14" t="s">
        <v>48</v>
      </c>
      <c r="C75" s="15">
        <v>1.63</v>
      </c>
      <c r="D75" s="14">
        <v>1</v>
      </c>
      <c r="E75" s="23">
        <f>ROUND(C75*D75,2)</f>
        <v>1.63</v>
      </c>
      <c r="F75" s="16">
        <v>0</v>
      </c>
      <c r="G75" s="23">
        <f>ROUND(E75*F75,2)</f>
        <v>0</v>
      </c>
      <c r="H75" s="23">
        <f t="shared" si="3"/>
        <v>1.63</v>
      </c>
    </row>
    <row r="76" spans="1:8" x14ac:dyDescent="0.25">
      <c r="A76" s="9" t="s">
        <v>158</v>
      </c>
      <c r="B76" s="9" t="s">
        <v>48</v>
      </c>
      <c r="C76" s="10">
        <v>99.5</v>
      </c>
      <c r="D76" s="9">
        <v>1</v>
      </c>
      <c r="E76" s="22">
        <f>ROUND(C76*D76,2)</f>
        <v>99.5</v>
      </c>
      <c r="F76" s="11">
        <v>0</v>
      </c>
      <c r="G76" s="22">
        <f>ROUND(E76*F76,2)</f>
        <v>0</v>
      </c>
      <c r="H76" s="22">
        <f t="shared" si="3"/>
        <v>99.5</v>
      </c>
    </row>
    <row r="77" spans="1:8" x14ac:dyDescent="0.25">
      <c r="A77" s="7" t="s">
        <v>53</v>
      </c>
      <c r="C77" s="23"/>
      <c r="E77" s="23">
        <f>SUM(E72:E76)</f>
        <v>199.1</v>
      </c>
      <c r="G77" s="12">
        <f>SUM(G72:G76)</f>
        <v>0</v>
      </c>
      <c r="H77" s="12">
        <f t="shared" si="3"/>
        <v>199.1</v>
      </c>
    </row>
    <row r="78" spans="1:8" x14ac:dyDescent="0.25">
      <c r="A78" s="7" t="s">
        <v>54</v>
      </c>
      <c r="C78" s="23"/>
      <c r="E78" s="23">
        <f>+E68+E77</f>
        <v>1051.6100000000004</v>
      </c>
      <c r="G78" s="12">
        <f>+G68+G77</f>
        <v>0</v>
      </c>
      <c r="H78" s="12">
        <f t="shared" si="3"/>
        <v>1051.6099999999999</v>
      </c>
    </row>
    <row r="79" spans="1:8" x14ac:dyDescent="0.25">
      <c r="A79" s="7" t="s">
        <v>55</v>
      </c>
      <c r="C79" s="23"/>
      <c r="E79" s="23">
        <f>+E8-E78</f>
        <v>85.789999999999736</v>
      </c>
      <c r="G79" s="12">
        <f>+G8-G78</f>
        <v>0</v>
      </c>
      <c r="H79" s="12">
        <f t="shared" si="3"/>
        <v>85.79</v>
      </c>
    </row>
    <row r="80" spans="1:8" x14ac:dyDescent="0.25">
      <c r="A80" t="s">
        <v>119</v>
      </c>
      <c r="C80" s="23"/>
      <c r="E80" s="23"/>
    </row>
    <row r="81" spans="1:5" x14ac:dyDescent="0.25">
      <c r="A81" t="s">
        <v>424</v>
      </c>
      <c r="C81" s="23"/>
      <c r="E81" s="23"/>
    </row>
    <row r="83" spans="1:5" x14ac:dyDescent="0.25">
      <c r="A83" s="7" t="s">
        <v>120</v>
      </c>
      <c r="C83" s="23"/>
      <c r="E83" s="23"/>
    </row>
    <row r="84" spans="1:5" x14ac:dyDescent="0.25">
      <c r="A84" s="7" t="s">
        <v>121</v>
      </c>
      <c r="C84" s="23"/>
      <c r="E84" s="23"/>
    </row>
    <row r="98" spans="1:8" x14ac:dyDescent="0.25">
      <c r="A98" t="str" cm="1">
        <f t="array" aca="1" ref="A98" ca="1">MID(CELL("filename",A1),FIND("]",CELL("filename",A1))+1,256)</f>
        <v>corn6</v>
      </c>
    </row>
    <row r="99" spans="1:8" x14ac:dyDescent="0.25">
      <c r="A99" s="7" t="s">
        <v>50</v>
      </c>
      <c r="E99" s="25">
        <f>VLOOKUP(A99,$A$1:$H$98,5,FALSE)</f>
        <v>852.51000000000045</v>
      </c>
    </row>
    <row r="100" spans="1:8" x14ac:dyDescent="0.25">
      <c r="A100" s="7" t="s">
        <v>288</v>
      </c>
      <c r="E100" s="25">
        <f>VLOOKUP(A100,$A$1:$H$98,5,FALSE)</f>
        <v>199.1</v>
      </c>
    </row>
    <row r="101" spans="1:8" x14ac:dyDescent="0.25">
      <c r="A101" s="7" t="s">
        <v>289</v>
      </c>
      <c r="E101" s="25">
        <f t="shared" ref="E101:E102" si="4">VLOOKUP(A101,$A$1:$H$98,5,FALSE)</f>
        <v>1051.6100000000004</v>
      </c>
    </row>
    <row r="102" spans="1:8" x14ac:dyDescent="0.25">
      <c r="A102" s="7" t="s">
        <v>55</v>
      </c>
      <c r="E102" s="25">
        <f t="shared" si="4"/>
        <v>85.789999999999736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2E0A-ED36-4C3B-81B8-5D8231CF6F9D}">
  <sheetPr codeName="Sheet9"/>
  <dimension ref="A1:H116"/>
  <sheetViews>
    <sheetView topLeftCell="A103" workbookViewId="0">
      <selection activeCell="A104" sqref="A104:J124"/>
    </sheetView>
  </sheetViews>
  <sheetFormatPr defaultRowHeight="15" x14ac:dyDescent="0.25"/>
  <cols>
    <col min="1" max="1" width="22" customWidth="1"/>
    <col min="4" max="4" width="10.28515625" bestFit="1" customWidth="1"/>
    <col min="5" max="5" width="14.5703125" bestFit="1" customWidth="1"/>
    <col min="8" max="8" width="10.7109375" customWidth="1"/>
  </cols>
  <sheetData>
    <row r="1" spans="1:8" x14ac:dyDescent="0.25">
      <c r="A1" s="81" t="s">
        <v>214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393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418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IF(Calculator!B7="Corn",Calculator!B11,IF(Calculator!B20="Corn",Calculator!B24,170))</f>
        <v>170</v>
      </c>
      <c r="E7" s="22">
        <f>ROUND(C7*D7,2)</f>
        <v>878.9</v>
      </c>
      <c r="F7" s="11">
        <v>0</v>
      </c>
      <c r="G7" s="22">
        <f>ROUND(E7*F7,2)</f>
        <v>0</v>
      </c>
      <c r="H7" s="22">
        <f>ROUND(E7-G7,2)</f>
        <v>878.9</v>
      </c>
    </row>
    <row r="8" spans="1:8" x14ac:dyDescent="0.25">
      <c r="A8" s="7" t="s">
        <v>11</v>
      </c>
      <c r="C8" s="23"/>
      <c r="E8" s="23">
        <f>SUM(E7:E7)</f>
        <v>878.9</v>
      </c>
      <c r="G8" s="12">
        <f>SUM(G7:G7)</f>
        <v>0</v>
      </c>
      <c r="H8" s="12">
        <f>ROUND(E8-G8,2)</f>
        <v>878.9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1</v>
      </c>
      <c r="E12" s="23">
        <f>ROUND(C12*D12,2)</f>
        <v>8.0500000000000007</v>
      </c>
      <c r="F12" s="16">
        <v>0</v>
      </c>
      <c r="G12" s="23">
        <f>ROUND(E12*F12,2)</f>
        <v>0</v>
      </c>
      <c r="H12" s="23">
        <f>ROUND(E12-G12,2)</f>
        <v>8.0500000000000007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1.2</v>
      </c>
      <c r="E13" s="23">
        <f>ROUND(C13*D13,2)</f>
        <v>9</v>
      </c>
      <c r="F13" s="16">
        <v>0</v>
      </c>
      <c r="G13" s="23">
        <f>ROUND(E13*F13,2)</f>
        <v>0</v>
      </c>
      <c r="H13" s="23">
        <f>ROUND(E13-G13,2)</f>
        <v>9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124</v>
      </c>
      <c r="B15" s="14" t="s">
        <v>21</v>
      </c>
      <c r="C15" s="15">
        <v>29.1</v>
      </c>
      <c r="D15" s="14">
        <v>1.63</v>
      </c>
      <c r="E15" s="23">
        <f>ROUND(C15*D15,2)</f>
        <v>47.43</v>
      </c>
      <c r="F15" s="16">
        <v>0</v>
      </c>
      <c r="G15" s="23">
        <f>ROUND(E15*F15,2)</f>
        <v>0</v>
      </c>
      <c r="H15" s="23">
        <f>ROUND(E15-G15,2)</f>
        <v>47.43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1.25</v>
      </c>
      <c r="E16" s="23">
        <f>ROUND(C16*D16,2)</f>
        <v>33.86</v>
      </c>
      <c r="F16" s="16">
        <v>0</v>
      </c>
      <c r="G16" s="23">
        <f>ROUND(E16*F16,2)</f>
        <v>0</v>
      </c>
      <c r="H16" s="23">
        <f>ROUND(E16-G16,2)</f>
        <v>33.86</v>
      </c>
    </row>
    <row r="17" spans="1:8" x14ac:dyDescent="0.25">
      <c r="A17" s="14" t="s">
        <v>125</v>
      </c>
      <c r="B17" s="14" t="s">
        <v>19</v>
      </c>
      <c r="C17" s="15">
        <v>2.76</v>
      </c>
      <c r="D17" s="14">
        <v>56.026299999999999</v>
      </c>
      <c r="E17" s="23">
        <f>ROUND(C17*D17,2)</f>
        <v>154.63</v>
      </c>
      <c r="F17" s="16">
        <v>0</v>
      </c>
      <c r="G17" s="23">
        <f>ROUND(E17*F17,2)</f>
        <v>0</v>
      </c>
      <c r="H17" s="23">
        <f>ROUND(E17-G17,2)</f>
        <v>154.63</v>
      </c>
    </row>
    <row r="18" spans="1:8" x14ac:dyDescent="0.25">
      <c r="A18" s="13" t="s">
        <v>24</v>
      </c>
      <c r="C18" s="23"/>
      <c r="E18" s="23"/>
    </row>
    <row r="19" spans="1:8" x14ac:dyDescent="0.25">
      <c r="A19" s="14" t="s">
        <v>25</v>
      </c>
      <c r="B19" s="14" t="s">
        <v>18</v>
      </c>
      <c r="C19" s="15">
        <v>0.12</v>
      </c>
      <c r="D19" s="14">
        <v>32</v>
      </c>
      <c r="E19" s="23">
        <f>ROUND(C19*D19,2)</f>
        <v>3.84</v>
      </c>
      <c r="F19" s="16">
        <v>0</v>
      </c>
      <c r="G19" s="23">
        <f>ROUND(E19*F19,2)</f>
        <v>0</v>
      </c>
      <c r="H19" s="23">
        <f>ROUND(E19-G19,2)</f>
        <v>3.84</v>
      </c>
    </row>
    <row r="20" spans="1:8" x14ac:dyDescent="0.25">
      <c r="A20" s="14" t="s">
        <v>59</v>
      </c>
      <c r="B20" s="14" t="s">
        <v>26</v>
      </c>
      <c r="C20" s="15">
        <v>15</v>
      </c>
      <c r="D20" s="14">
        <v>0.5</v>
      </c>
      <c r="E20" s="23">
        <f>ROUND(C20*D20,2)</f>
        <v>7.5</v>
      </c>
      <c r="F20" s="16">
        <v>0</v>
      </c>
      <c r="G20" s="23">
        <f>ROUND(E20*F20,2)</f>
        <v>0</v>
      </c>
      <c r="H20" s="23">
        <f>ROUND(E20-G20,2)</f>
        <v>7.5</v>
      </c>
    </row>
    <row r="21" spans="1:8" x14ac:dyDescent="0.25">
      <c r="A21" s="14" t="s">
        <v>104</v>
      </c>
      <c r="B21" s="14" t="s">
        <v>26</v>
      </c>
      <c r="C21" s="15">
        <v>15.01</v>
      </c>
      <c r="D21" s="14">
        <v>1</v>
      </c>
      <c r="E21" s="23">
        <f>ROUND(C21*D21,2)</f>
        <v>15.01</v>
      </c>
      <c r="F21" s="16">
        <v>0</v>
      </c>
      <c r="G21" s="23">
        <f>ROUND(E21*F21,2)</f>
        <v>0</v>
      </c>
      <c r="H21" s="23">
        <f>ROUND(E21-G21,2)</f>
        <v>15.01</v>
      </c>
    </row>
    <row r="22" spans="1:8" x14ac:dyDescent="0.25">
      <c r="A22" s="14" t="s">
        <v>126</v>
      </c>
      <c r="B22" s="14" t="s">
        <v>26</v>
      </c>
      <c r="C22" s="15">
        <v>2.1800000000000002</v>
      </c>
      <c r="D22" s="14">
        <v>4</v>
      </c>
      <c r="E22" s="23">
        <f>ROUND(C22*D22,2)</f>
        <v>8.7200000000000006</v>
      </c>
      <c r="F22" s="16">
        <v>0</v>
      </c>
      <c r="G22" s="23">
        <f>ROUND(E22*F22,2)</f>
        <v>0</v>
      </c>
      <c r="H22" s="23">
        <f>ROUND(E22-G22,2)</f>
        <v>8.7200000000000006</v>
      </c>
    </row>
    <row r="23" spans="1:8" x14ac:dyDescent="0.25">
      <c r="A23" s="14" t="s">
        <v>127</v>
      </c>
      <c r="B23" s="14" t="s">
        <v>26</v>
      </c>
      <c r="C23" s="15">
        <v>6.11</v>
      </c>
      <c r="D23" s="14">
        <v>3.6</v>
      </c>
      <c r="E23" s="23">
        <f>ROUND(C23*D23,2)</f>
        <v>22</v>
      </c>
      <c r="F23" s="16">
        <v>0</v>
      </c>
      <c r="G23" s="23">
        <f>ROUND(E23*F23,2)</f>
        <v>0</v>
      </c>
      <c r="H23" s="23">
        <f>ROUND(E23-G23,2)</f>
        <v>22</v>
      </c>
    </row>
    <row r="24" spans="1:8" x14ac:dyDescent="0.25">
      <c r="A24" s="13" t="s">
        <v>27</v>
      </c>
      <c r="C24" s="23"/>
      <c r="E24" s="23"/>
    </row>
    <row r="25" spans="1:8" x14ac:dyDescent="0.25">
      <c r="A25" s="14" t="s">
        <v>110</v>
      </c>
      <c r="B25" s="14" t="s">
        <v>18</v>
      </c>
      <c r="C25" s="15">
        <v>0.48</v>
      </c>
      <c r="D25" s="14">
        <v>1.2804</v>
      </c>
      <c r="E25" s="23">
        <f>ROUND(C25*D25,2)</f>
        <v>0.61</v>
      </c>
      <c r="F25" s="16">
        <v>0</v>
      </c>
      <c r="G25" s="23">
        <f>ROUND(E25*F25,2)</f>
        <v>0</v>
      </c>
      <c r="H25" s="23">
        <f>ROUND(E25-G25,2)</f>
        <v>0.61</v>
      </c>
    </row>
    <row r="26" spans="1:8" x14ac:dyDescent="0.25">
      <c r="A26" s="14" t="s">
        <v>128</v>
      </c>
      <c r="B26" s="14" t="s">
        <v>18</v>
      </c>
      <c r="C26" s="15">
        <v>2.2799999999999998</v>
      </c>
      <c r="D26" s="14">
        <v>4</v>
      </c>
      <c r="E26" s="23">
        <f>ROUND(C26*D26,2)</f>
        <v>9.1199999999999992</v>
      </c>
      <c r="F26" s="16">
        <v>0</v>
      </c>
      <c r="G26" s="23">
        <f>ROUND(E26*F26,2)</f>
        <v>0</v>
      </c>
      <c r="H26" s="23">
        <f>ROUND(E26-G26,2)</f>
        <v>9.1199999999999992</v>
      </c>
    </row>
    <row r="27" spans="1:8" x14ac:dyDescent="0.25">
      <c r="A27" s="13" t="s">
        <v>33</v>
      </c>
      <c r="C27" s="23"/>
      <c r="E27" s="23"/>
    </row>
    <row r="28" spans="1:8" x14ac:dyDescent="0.25">
      <c r="A28" s="14" t="s">
        <v>129</v>
      </c>
      <c r="B28" s="14" t="s">
        <v>60</v>
      </c>
      <c r="C28" s="15">
        <v>4.55</v>
      </c>
      <c r="D28" s="14">
        <v>28</v>
      </c>
      <c r="E28" s="23">
        <f>ROUND(C28*D28,2)</f>
        <v>127.4</v>
      </c>
      <c r="F28" s="16">
        <v>0</v>
      </c>
      <c r="G28" s="23">
        <f>ROUND(E28*F28,2)</f>
        <v>0</v>
      </c>
      <c r="H28" s="23">
        <f>ROUND(E28-G28,2)</f>
        <v>127.4</v>
      </c>
    </row>
    <row r="29" spans="1:8" x14ac:dyDescent="0.25">
      <c r="A29" s="13" t="s">
        <v>113</v>
      </c>
      <c r="C29" s="23"/>
      <c r="E29" s="23"/>
    </row>
    <row r="30" spans="1:8" x14ac:dyDescent="0.25">
      <c r="A30" s="14" t="s">
        <v>114</v>
      </c>
      <c r="B30" s="14" t="s">
        <v>26</v>
      </c>
      <c r="C30" s="15">
        <v>3.3</v>
      </c>
      <c r="D30" s="14">
        <v>0.6</v>
      </c>
      <c r="E30" s="23">
        <f>ROUND(C30*D30,2)</f>
        <v>1.98</v>
      </c>
      <c r="F30" s="16">
        <v>0</v>
      </c>
      <c r="G30" s="23">
        <f>ROUND(E30*F30,2)</f>
        <v>0</v>
      </c>
      <c r="H30" s="23">
        <f>ROUND(E30-G30,2)</f>
        <v>1.98</v>
      </c>
    </row>
    <row r="31" spans="1:8" x14ac:dyDescent="0.25">
      <c r="A31" s="13" t="s">
        <v>61</v>
      </c>
      <c r="C31" s="23"/>
      <c r="E31" s="23"/>
    </row>
    <row r="32" spans="1:8" x14ac:dyDescent="0.25">
      <c r="A32" s="14" t="s">
        <v>62</v>
      </c>
      <c r="B32" s="14" t="s">
        <v>48</v>
      </c>
      <c r="C32" s="15">
        <v>9</v>
      </c>
      <c r="D32" s="14">
        <v>1</v>
      </c>
      <c r="E32" s="23">
        <f>ROUND(C32*D32,2)</f>
        <v>9</v>
      </c>
      <c r="F32" s="16">
        <v>0</v>
      </c>
      <c r="G32" s="23">
        <f>ROUND(E32*F32,2)</f>
        <v>0</v>
      </c>
      <c r="H32" s="23">
        <f>ROUND(E32-G32,2)</f>
        <v>9</v>
      </c>
    </row>
    <row r="33" spans="1:8" x14ac:dyDescent="0.25">
      <c r="A33" s="13" t="s">
        <v>130</v>
      </c>
      <c r="C33" s="23"/>
      <c r="E33" s="23"/>
    </row>
    <row r="34" spans="1:8" x14ac:dyDescent="0.25">
      <c r="A34" s="14" t="s">
        <v>131</v>
      </c>
      <c r="B34" s="14" t="s">
        <v>123</v>
      </c>
      <c r="C34" s="15">
        <v>0.31</v>
      </c>
      <c r="D34" s="14">
        <v>170</v>
      </c>
      <c r="E34" s="23">
        <f>ROUND(C34*D34,2)</f>
        <v>52.7</v>
      </c>
      <c r="F34" s="16">
        <v>0</v>
      </c>
      <c r="G34" s="23">
        <f>ROUND(E34*F34,2)</f>
        <v>0</v>
      </c>
      <c r="H34" s="23">
        <f>ROUND(E34-G34,2)</f>
        <v>52.7</v>
      </c>
    </row>
    <row r="35" spans="1:8" x14ac:dyDescent="0.25">
      <c r="A35" s="13" t="s">
        <v>34</v>
      </c>
      <c r="C35" s="23"/>
      <c r="E35" s="23"/>
    </row>
    <row r="36" spans="1:8" x14ac:dyDescent="0.25">
      <c r="A36" s="14" t="s">
        <v>35</v>
      </c>
      <c r="B36" s="14" t="s">
        <v>36</v>
      </c>
      <c r="C36" s="15">
        <v>51.39</v>
      </c>
      <c r="D36" s="14">
        <v>0.66600000000000004</v>
      </c>
      <c r="E36" s="23">
        <f>ROUND(C36*D36,2)</f>
        <v>34.229999999999997</v>
      </c>
      <c r="F36" s="16">
        <v>0</v>
      </c>
      <c r="G36" s="23">
        <f>ROUND(E36*F36,2)</f>
        <v>0</v>
      </c>
      <c r="H36" s="23">
        <f>ROUND(E36-G36,2)</f>
        <v>34.229999999999997</v>
      </c>
    </row>
    <row r="37" spans="1:8" x14ac:dyDescent="0.25">
      <c r="A37" s="13" t="s">
        <v>115</v>
      </c>
      <c r="C37" s="23"/>
      <c r="E37" s="23"/>
    </row>
    <row r="38" spans="1:8" x14ac:dyDescent="0.25">
      <c r="A38" s="14" t="s">
        <v>132</v>
      </c>
      <c r="B38" s="14" t="s">
        <v>48</v>
      </c>
      <c r="C38" s="15">
        <v>6</v>
      </c>
      <c r="D38" s="14">
        <v>1</v>
      </c>
      <c r="E38" s="23">
        <f>ROUND(C38*D38,2)</f>
        <v>6</v>
      </c>
      <c r="F38" s="16">
        <v>0</v>
      </c>
      <c r="G38" s="23">
        <f>ROUND(E38*F38,2)</f>
        <v>0</v>
      </c>
      <c r="H38" s="23">
        <f>ROUND(E38-G38,2)</f>
        <v>6</v>
      </c>
    </row>
    <row r="39" spans="1:8" x14ac:dyDescent="0.25">
      <c r="A39" s="13" t="s">
        <v>117</v>
      </c>
      <c r="C39" s="23"/>
      <c r="E39" s="23"/>
    </row>
    <row r="40" spans="1:8" x14ac:dyDescent="0.25">
      <c r="A40" s="14" t="s">
        <v>118</v>
      </c>
      <c r="B40" s="14" t="s">
        <v>48</v>
      </c>
      <c r="C40" s="15">
        <v>10</v>
      </c>
      <c r="D40" s="14">
        <v>0.33300000000000002</v>
      </c>
      <c r="E40" s="23">
        <f>ROUND(C40*D40,2)</f>
        <v>3.33</v>
      </c>
      <c r="F40" s="16">
        <v>0</v>
      </c>
      <c r="G40" s="23">
        <f>ROUND(E40*F40,2)</f>
        <v>0</v>
      </c>
      <c r="H40" s="23">
        <f>ROUND(E40-G40,2)</f>
        <v>3.33</v>
      </c>
    </row>
    <row r="41" spans="1:8" x14ac:dyDescent="0.25">
      <c r="A41" s="13" t="s">
        <v>37</v>
      </c>
      <c r="C41" s="23"/>
      <c r="E41" s="23"/>
    </row>
    <row r="42" spans="1:8" x14ac:dyDescent="0.25">
      <c r="A42" s="14" t="s">
        <v>38</v>
      </c>
      <c r="B42" s="14" t="s">
        <v>39</v>
      </c>
      <c r="C42" s="15">
        <v>18.690000000000001</v>
      </c>
      <c r="D42" s="14">
        <v>0.42949999999999999</v>
      </c>
      <c r="E42" s="23">
        <f>ROUND(C42*D42,2)</f>
        <v>8.0299999999999994</v>
      </c>
      <c r="F42" s="16">
        <v>0</v>
      </c>
      <c r="G42" s="23">
        <f>ROUND(E42*F42,2)</f>
        <v>0</v>
      </c>
      <c r="H42" s="23">
        <f>ROUND(E42-G42,2)</f>
        <v>8.0299999999999994</v>
      </c>
    </row>
    <row r="43" spans="1:8" x14ac:dyDescent="0.25">
      <c r="A43" s="14" t="s">
        <v>133</v>
      </c>
      <c r="B43" s="14" t="s">
        <v>39</v>
      </c>
      <c r="C43" s="15">
        <v>18.690000000000001</v>
      </c>
      <c r="D43" s="14">
        <v>0.12770000000000001</v>
      </c>
      <c r="E43" s="23">
        <f>ROUND(C43*D43,2)</f>
        <v>2.39</v>
      </c>
      <c r="F43" s="16">
        <v>0</v>
      </c>
      <c r="G43" s="23">
        <f>ROUND(E43*F43,2)</f>
        <v>0</v>
      </c>
      <c r="H43" s="23">
        <f>ROUND(E43-G43,2)</f>
        <v>2.39</v>
      </c>
    </row>
    <row r="44" spans="1:8" x14ac:dyDescent="0.25">
      <c r="A44" s="14" t="s">
        <v>91</v>
      </c>
      <c r="B44" s="14" t="s">
        <v>39</v>
      </c>
      <c r="C44" s="15">
        <v>18.690000000000001</v>
      </c>
      <c r="D44" s="14">
        <v>1.7600000000000001E-2</v>
      </c>
      <c r="E44" s="23">
        <f>ROUND(C44*D44,2)</f>
        <v>0.33</v>
      </c>
      <c r="F44" s="16">
        <v>0</v>
      </c>
      <c r="G44" s="23">
        <f>ROUND(E44*F44,2)</f>
        <v>0</v>
      </c>
      <c r="H44" s="23">
        <f>ROUND(E44-G44,2)</f>
        <v>0.33</v>
      </c>
    </row>
    <row r="45" spans="1:8" x14ac:dyDescent="0.25">
      <c r="A45" s="13" t="s">
        <v>43</v>
      </c>
      <c r="C45" s="23"/>
      <c r="E45" s="23"/>
    </row>
    <row r="46" spans="1:8" x14ac:dyDescent="0.25">
      <c r="A46" s="14" t="s">
        <v>42</v>
      </c>
      <c r="B46" s="14" t="s">
        <v>39</v>
      </c>
      <c r="C46" s="15">
        <v>9.06</v>
      </c>
      <c r="D46" s="14">
        <v>0.14419999999999999</v>
      </c>
      <c r="E46" s="23">
        <f>ROUND(C46*D46,2)</f>
        <v>1.31</v>
      </c>
      <c r="F46" s="16">
        <v>0</v>
      </c>
      <c r="G46" s="23">
        <f>ROUND(E46*F46,2)</f>
        <v>0</v>
      </c>
      <c r="H46" s="23">
        <f>ROUND(E46-G46,2)</f>
        <v>1.31</v>
      </c>
    </row>
    <row r="47" spans="1:8" x14ac:dyDescent="0.25">
      <c r="A47" s="14" t="s">
        <v>91</v>
      </c>
      <c r="B47" s="14" t="s">
        <v>39</v>
      </c>
      <c r="C47" s="15">
        <v>9.06</v>
      </c>
      <c r="D47" s="14">
        <v>8.8000000000000005E-3</v>
      </c>
      <c r="E47" s="23">
        <f>ROUND(C47*D47,2)</f>
        <v>0.08</v>
      </c>
      <c r="F47" s="16">
        <v>0</v>
      </c>
      <c r="G47" s="23">
        <f>ROUND(E47*F47,2)</f>
        <v>0</v>
      </c>
      <c r="H47" s="23">
        <f>ROUND(E47-G47,2)</f>
        <v>0.08</v>
      </c>
    </row>
    <row r="48" spans="1:8" x14ac:dyDescent="0.25">
      <c r="A48" s="14" t="s">
        <v>44</v>
      </c>
      <c r="B48" s="14" t="s">
        <v>39</v>
      </c>
      <c r="C48" s="15">
        <v>18.71</v>
      </c>
      <c r="D48" s="14">
        <v>0.51739999999999997</v>
      </c>
      <c r="E48" s="23">
        <f>ROUND(C48*D48,2)</f>
        <v>9.68</v>
      </c>
      <c r="F48" s="16">
        <v>0</v>
      </c>
      <c r="G48" s="23">
        <f>ROUND(E48*F48,2)</f>
        <v>0</v>
      </c>
      <c r="H48" s="23">
        <f>ROUND(E48-G48,2)</f>
        <v>9.68</v>
      </c>
    </row>
    <row r="49" spans="1:8" x14ac:dyDescent="0.25">
      <c r="A49" s="13" t="s">
        <v>45</v>
      </c>
      <c r="C49" s="23"/>
      <c r="E49" s="23"/>
    </row>
    <row r="50" spans="1:8" x14ac:dyDescent="0.25">
      <c r="A50" s="14" t="s">
        <v>38</v>
      </c>
      <c r="B50" s="14" t="s">
        <v>19</v>
      </c>
      <c r="C50" s="15">
        <v>2.86</v>
      </c>
      <c r="D50" s="14">
        <v>4.9741999999999997</v>
      </c>
      <c r="E50" s="23">
        <f>ROUND(C50*D50,2)</f>
        <v>14.23</v>
      </c>
      <c r="F50" s="16">
        <v>0</v>
      </c>
      <c r="G50" s="23">
        <f>ROUND(E50*F50,2)</f>
        <v>0</v>
      </c>
      <c r="H50" s="23">
        <f>ROUND(E50-G50,2)</f>
        <v>14.23</v>
      </c>
    </row>
    <row r="51" spans="1:8" x14ac:dyDescent="0.25">
      <c r="A51" s="14" t="s">
        <v>133</v>
      </c>
      <c r="B51" s="14" t="s">
        <v>19</v>
      </c>
      <c r="C51" s="15">
        <v>2.86</v>
      </c>
      <c r="D51" s="14">
        <v>1.742</v>
      </c>
      <c r="E51" s="23">
        <f>ROUND(C51*D51,2)</f>
        <v>4.9800000000000004</v>
      </c>
      <c r="F51" s="16">
        <v>0</v>
      </c>
      <c r="G51" s="23">
        <f>ROUND(E51*F51,2)</f>
        <v>0</v>
      </c>
      <c r="H51" s="23">
        <f>ROUND(E51-G51,2)</f>
        <v>4.9800000000000004</v>
      </c>
    </row>
    <row r="52" spans="1:8" x14ac:dyDescent="0.25">
      <c r="A52" s="14" t="s">
        <v>91</v>
      </c>
      <c r="B52" s="14" t="s">
        <v>19</v>
      </c>
      <c r="C52" s="15">
        <v>2.86</v>
      </c>
      <c r="D52" s="14">
        <v>0.15870000000000001</v>
      </c>
      <c r="E52" s="23">
        <f>ROUND(C52*D52,2)</f>
        <v>0.45</v>
      </c>
      <c r="F52" s="16">
        <v>0</v>
      </c>
      <c r="G52" s="23">
        <f>ROUND(E52*F52,2)</f>
        <v>0</v>
      </c>
      <c r="H52" s="23">
        <f>ROUND(E52-G52,2)</f>
        <v>0.45</v>
      </c>
    </row>
    <row r="53" spans="1:8" x14ac:dyDescent="0.25">
      <c r="A53" s="13" t="s">
        <v>47</v>
      </c>
      <c r="C53" s="23"/>
      <c r="E53" s="23"/>
    </row>
    <row r="54" spans="1:8" x14ac:dyDescent="0.25">
      <c r="A54" s="14" t="s">
        <v>42</v>
      </c>
      <c r="B54" s="14" t="s">
        <v>48</v>
      </c>
      <c r="C54" s="15">
        <v>13.3</v>
      </c>
      <c r="D54" s="14">
        <v>1</v>
      </c>
      <c r="E54" s="23">
        <f>ROUND(C54*D54,2)</f>
        <v>13.3</v>
      </c>
      <c r="F54" s="16">
        <v>0</v>
      </c>
      <c r="G54" s="23">
        <f>ROUND(E54*F54,2)</f>
        <v>0</v>
      </c>
      <c r="H54" s="23">
        <f t="shared" ref="H54:H60" si="0">ROUND(E54-G54,2)</f>
        <v>13.3</v>
      </c>
    </row>
    <row r="55" spans="1:8" x14ac:dyDescent="0.25">
      <c r="A55" s="14" t="s">
        <v>38</v>
      </c>
      <c r="B55" s="14" t="s">
        <v>48</v>
      </c>
      <c r="C55" s="15">
        <v>4.38</v>
      </c>
      <c r="D55" s="14">
        <v>1</v>
      </c>
      <c r="E55" s="23">
        <f>ROUND(C55*D55,2)</f>
        <v>4.38</v>
      </c>
      <c r="F55" s="16">
        <v>0</v>
      </c>
      <c r="G55" s="23">
        <f>ROUND(E55*F55,2)</f>
        <v>0</v>
      </c>
      <c r="H55" s="23">
        <f t="shared" si="0"/>
        <v>4.38</v>
      </c>
    </row>
    <row r="56" spans="1:8" x14ac:dyDescent="0.25">
      <c r="A56" s="14" t="s">
        <v>133</v>
      </c>
      <c r="B56" s="14" t="s">
        <v>48</v>
      </c>
      <c r="C56" s="15">
        <v>6.16</v>
      </c>
      <c r="D56" s="14">
        <v>1</v>
      </c>
      <c r="E56" s="23">
        <f>ROUND(C56*D56,2)</f>
        <v>6.16</v>
      </c>
      <c r="F56" s="16">
        <v>0</v>
      </c>
      <c r="G56" s="23">
        <f>ROUND(E56*F56,2)</f>
        <v>0</v>
      </c>
      <c r="H56" s="23">
        <f t="shared" si="0"/>
        <v>6.16</v>
      </c>
    </row>
    <row r="57" spans="1:8" x14ac:dyDescent="0.25">
      <c r="A57" s="14" t="s">
        <v>91</v>
      </c>
      <c r="B57" s="14" t="s">
        <v>48</v>
      </c>
      <c r="C57" s="15">
        <v>0.2</v>
      </c>
      <c r="D57" s="14">
        <v>1</v>
      </c>
      <c r="E57" s="23">
        <f>ROUND(C57*D57,2)</f>
        <v>0.2</v>
      </c>
      <c r="F57" s="16">
        <v>0</v>
      </c>
      <c r="G57" s="23">
        <f>ROUND(E57*F57,2)</f>
        <v>0</v>
      </c>
      <c r="H57" s="23">
        <f t="shared" si="0"/>
        <v>0.2</v>
      </c>
    </row>
    <row r="58" spans="1:8" x14ac:dyDescent="0.25">
      <c r="A58" s="9" t="s">
        <v>49</v>
      </c>
      <c r="B58" s="9" t="s">
        <v>48</v>
      </c>
      <c r="C58" s="10">
        <v>28.73</v>
      </c>
      <c r="D58" s="9">
        <v>1</v>
      </c>
      <c r="E58" s="22">
        <f>ROUND(C58*D58,2)</f>
        <v>28.73</v>
      </c>
      <c r="F58" s="11">
        <v>0</v>
      </c>
      <c r="G58" s="22">
        <f>ROUND(E58*F58,2)</f>
        <v>0</v>
      </c>
      <c r="H58" s="22">
        <f t="shared" si="0"/>
        <v>28.73</v>
      </c>
    </row>
    <row r="59" spans="1:8" x14ac:dyDescent="0.25">
      <c r="A59" s="7" t="s">
        <v>50</v>
      </c>
      <c r="C59" s="23"/>
      <c r="E59" s="23">
        <f>SUM(E12:E58)</f>
        <v>648.66000000000008</v>
      </c>
      <c r="G59" s="12">
        <f>SUM(G12:G58)</f>
        <v>0</v>
      </c>
      <c r="H59" s="12">
        <f t="shared" si="0"/>
        <v>648.66</v>
      </c>
    </row>
    <row r="60" spans="1:8" x14ac:dyDescent="0.25">
      <c r="A60" s="7" t="s">
        <v>51</v>
      </c>
      <c r="C60" s="23"/>
      <c r="E60" s="23">
        <f>+E8-E59</f>
        <v>230.2399999999999</v>
      </c>
      <c r="G60" s="12">
        <f>+G8-G59</f>
        <v>0</v>
      </c>
      <c r="H60" s="12">
        <f t="shared" si="0"/>
        <v>230.24</v>
      </c>
    </row>
    <row r="61" spans="1:8" x14ac:dyDescent="0.25">
      <c r="A61" t="s">
        <v>12</v>
      </c>
      <c r="C61" s="23"/>
      <c r="E61" s="23"/>
    </row>
    <row r="62" spans="1:8" x14ac:dyDescent="0.25">
      <c r="A62" s="7" t="s">
        <v>52</v>
      </c>
      <c r="C62" s="23"/>
      <c r="E62" s="23"/>
    </row>
    <row r="63" spans="1:8" x14ac:dyDescent="0.25">
      <c r="A63" s="14" t="s">
        <v>42</v>
      </c>
      <c r="B63" s="14" t="s">
        <v>48</v>
      </c>
      <c r="C63" s="15">
        <v>26.41</v>
      </c>
      <c r="D63" s="14">
        <v>1</v>
      </c>
      <c r="E63" s="23">
        <f>ROUND(C63*D63,2)</f>
        <v>26.41</v>
      </c>
      <c r="F63" s="16">
        <v>0</v>
      </c>
      <c r="G63" s="23">
        <f>ROUND(E63*F63,2)</f>
        <v>0</v>
      </c>
      <c r="H63" s="23">
        <f t="shared" ref="H63:H69" si="1">ROUND(E63-G63,2)</f>
        <v>26.41</v>
      </c>
    </row>
    <row r="64" spans="1:8" x14ac:dyDescent="0.25">
      <c r="A64" s="14" t="s">
        <v>38</v>
      </c>
      <c r="B64" s="14" t="s">
        <v>48</v>
      </c>
      <c r="C64" s="15">
        <v>33.950000000000003</v>
      </c>
      <c r="D64" s="14">
        <v>1</v>
      </c>
      <c r="E64" s="23">
        <f>ROUND(C64*D64,2)</f>
        <v>33.950000000000003</v>
      </c>
      <c r="F64" s="16">
        <v>0</v>
      </c>
      <c r="G64" s="23">
        <f>ROUND(E64*F64,2)</f>
        <v>0</v>
      </c>
      <c r="H64" s="23">
        <f t="shared" si="1"/>
        <v>33.950000000000003</v>
      </c>
    </row>
    <row r="65" spans="1:8" x14ac:dyDescent="0.25">
      <c r="A65" s="14" t="s">
        <v>133</v>
      </c>
      <c r="B65" s="14" t="s">
        <v>48</v>
      </c>
      <c r="C65" s="15">
        <v>29.49</v>
      </c>
      <c r="D65" s="14">
        <v>1</v>
      </c>
      <c r="E65" s="23">
        <f>ROUND(C65*D65,2)</f>
        <v>29.49</v>
      </c>
      <c r="F65" s="16">
        <v>0</v>
      </c>
      <c r="G65" s="23">
        <f>ROUND(E65*F65,2)</f>
        <v>0</v>
      </c>
      <c r="H65" s="23">
        <f t="shared" si="1"/>
        <v>29.49</v>
      </c>
    </row>
    <row r="66" spans="1:8" x14ac:dyDescent="0.25">
      <c r="A66" s="9" t="s">
        <v>91</v>
      </c>
      <c r="B66" s="9" t="s">
        <v>48</v>
      </c>
      <c r="C66" s="10">
        <v>1.63</v>
      </c>
      <c r="D66" s="9">
        <v>1</v>
      </c>
      <c r="E66" s="22">
        <f>ROUND(C66*D66,2)</f>
        <v>1.63</v>
      </c>
      <c r="F66" s="11">
        <v>0</v>
      </c>
      <c r="G66" s="22">
        <f>ROUND(E66*F66,2)</f>
        <v>0</v>
      </c>
      <c r="H66" s="22">
        <f t="shared" si="1"/>
        <v>1.63</v>
      </c>
    </row>
    <row r="67" spans="1:8" x14ac:dyDescent="0.25">
      <c r="A67" s="7" t="s">
        <v>53</v>
      </c>
      <c r="C67" s="23"/>
      <c r="E67" s="23">
        <f>SUM(E63:E66)</f>
        <v>91.47999999999999</v>
      </c>
      <c r="G67" s="12">
        <f>SUM(G63:G66)</f>
        <v>0</v>
      </c>
      <c r="H67" s="12">
        <f t="shared" si="1"/>
        <v>91.48</v>
      </c>
    </row>
    <row r="68" spans="1:8" x14ac:dyDescent="0.25">
      <c r="A68" s="7" t="s">
        <v>54</v>
      </c>
      <c r="C68" s="23"/>
      <c r="E68" s="23">
        <f>+E59+E67</f>
        <v>740.1400000000001</v>
      </c>
      <c r="G68" s="12">
        <f>+G59+G67</f>
        <v>0</v>
      </c>
      <c r="H68" s="12">
        <f t="shared" si="1"/>
        <v>740.14</v>
      </c>
    </row>
    <row r="69" spans="1:8" x14ac:dyDescent="0.25">
      <c r="A69" s="7" t="s">
        <v>55</v>
      </c>
      <c r="C69" s="23"/>
      <c r="E69" s="23">
        <f>+E8-E68</f>
        <v>138.75999999999988</v>
      </c>
      <c r="G69" s="12">
        <f>+G8-G68</f>
        <v>0</v>
      </c>
      <c r="H69" s="12">
        <f t="shared" si="1"/>
        <v>138.76</v>
      </c>
    </row>
    <row r="70" spans="1:8" x14ac:dyDescent="0.25">
      <c r="A70" t="s">
        <v>119</v>
      </c>
      <c r="C70" s="23"/>
      <c r="E70" s="23"/>
    </row>
    <row r="71" spans="1:8" x14ac:dyDescent="0.25">
      <c r="A71" t="s">
        <v>424</v>
      </c>
      <c r="C71" s="23"/>
      <c r="E71" s="23"/>
    </row>
    <row r="73" spans="1:8" x14ac:dyDescent="0.25">
      <c r="A73" s="7" t="s">
        <v>120</v>
      </c>
      <c r="C73" s="23"/>
      <c r="E73" s="23"/>
    </row>
    <row r="74" spans="1:8" x14ac:dyDescent="0.25">
      <c r="A74" s="7" t="s">
        <v>121</v>
      </c>
      <c r="C74" s="23"/>
      <c r="E74" s="23"/>
    </row>
    <row r="98" spans="1:8" x14ac:dyDescent="0.25">
      <c r="A98" t="str" cm="1">
        <f t="array" aca="1" ref="A98" ca="1">MID(CELL("filename",A1),FIND("]",CELL("filename",A1))+1,256)</f>
        <v>corn7</v>
      </c>
    </row>
    <row r="99" spans="1:8" x14ac:dyDescent="0.25">
      <c r="A99" s="7" t="s">
        <v>50</v>
      </c>
      <c r="E99" s="25">
        <f>VLOOKUP(A99,$A$1:$H$98,5,FALSE)</f>
        <v>648.66000000000008</v>
      </c>
    </row>
    <row r="100" spans="1:8" x14ac:dyDescent="0.25">
      <c r="A100" s="7" t="s">
        <v>288</v>
      </c>
      <c r="E100" s="25">
        <f>VLOOKUP(A100,$A$1:$H$98,5,FALSE)</f>
        <v>91.47999999999999</v>
      </c>
    </row>
    <row r="101" spans="1:8" x14ac:dyDescent="0.25">
      <c r="A101" s="7" t="s">
        <v>289</v>
      </c>
      <c r="E101" s="25">
        <f t="shared" ref="E101" si="2">VLOOKUP(A101,$A$1:$H$98,5,FALSE)</f>
        <v>740.1400000000001</v>
      </c>
    </row>
    <row r="102" spans="1:8" x14ac:dyDescent="0.25">
      <c r="A102" s="4" t="s">
        <v>55</v>
      </c>
      <c r="B102" s="1"/>
      <c r="C102" s="1"/>
      <c r="D102" s="1"/>
      <c r="E102" s="27">
        <f>VLOOKUP(A102,$A$1:$H$98,5,FALSE)</f>
        <v>138.75999999999988</v>
      </c>
    </row>
    <row r="104" spans="1:8" x14ac:dyDescent="0.25">
      <c r="A104" s="21"/>
      <c r="B104" s="26"/>
      <c r="C104" s="26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CE2D-4AB2-4065-BF26-3E7866E00893}">
  <sheetPr codeName="Sheet10"/>
  <dimension ref="A1:H116"/>
  <sheetViews>
    <sheetView topLeftCell="A103" workbookViewId="0">
      <selection activeCell="A104" sqref="A104:J124"/>
    </sheetView>
  </sheetViews>
  <sheetFormatPr defaultRowHeight="15" x14ac:dyDescent="0.25"/>
  <cols>
    <col min="1" max="1" width="22.7109375" customWidth="1"/>
    <col min="5" max="5" width="14.5703125" bestFit="1" customWidth="1"/>
    <col min="8" max="8" width="10.7109375" customWidth="1"/>
  </cols>
  <sheetData>
    <row r="1" spans="1:8" x14ac:dyDescent="0.25">
      <c r="A1" s="81" t="s">
        <v>215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416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417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IF(Calculator!B7="Corn",Calculator!B11,IF(Calculator!B20="Corn",Calculator!B24,220))</f>
        <v>220</v>
      </c>
      <c r="E7" s="22">
        <f>ROUND(C7*D7,2)</f>
        <v>1137.4000000000001</v>
      </c>
      <c r="F7" s="11">
        <v>0</v>
      </c>
      <c r="G7" s="22">
        <f>ROUND(E7*F7,2)</f>
        <v>0</v>
      </c>
      <c r="H7" s="22">
        <f>ROUND(E7-G7,2)</f>
        <v>1137.4000000000001</v>
      </c>
    </row>
    <row r="8" spans="1:8" x14ac:dyDescent="0.25">
      <c r="A8" s="7" t="s">
        <v>11</v>
      </c>
      <c r="C8" s="23"/>
      <c r="E8" s="23">
        <f>SUM(E7:E7)</f>
        <v>1137.4000000000001</v>
      </c>
      <c r="G8" s="12">
        <f>SUM(G7:G7)</f>
        <v>0</v>
      </c>
      <c r="H8" s="12">
        <f>ROUND(E8-G8,2)</f>
        <v>1137.4000000000001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0.2</v>
      </c>
      <c r="E13" s="23">
        <f>ROUND(C13*D13,2)</f>
        <v>1.5</v>
      </c>
      <c r="F13" s="16">
        <v>0</v>
      </c>
      <c r="G13" s="23">
        <f>ROUND(E13*F13,2)</f>
        <v>0</v>
      </c>
      <c r="H13" s="23">
        <f>ROUND(E13-G13,2)</f>
        <v>1.5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124</v>
      </c>
      <c r="B15" s="14" t="s">
        <v>21</v>
      </c>
      <c r="C15" s="15">
        <v>29.1</v>
      </c>
      <c r="D15" s="14">
        <v>1.63</v>
      </c>
      <c r="E15" s="23">
        <f>ROUND(C15*D15,2)</f>
        <v>47.43</v>
      </c>
      <c r="F15" s="16">
        <v>0</v>
      </c>
      <c r="G15" s="23">
        <f>ROUND(E15*F15,2)</f>
        <v>0</v>
      </c>
      <c r="H15" s="23">
        <f>ROUND(E15-G15,2)</f>
        <v>47.43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1.25</v>
      </c>
      <c r="E16" s="23">
        <f>ROUND(C16*D16,2)</f>
        <v>33.86</v>
      </c>
      <c r="F16" s="16">
        <v>0</v>
      </c>
      <c r="G16" s="23">
        <f>ROUND(E16*F16,2)</f>
        <v>0</v>
      </c>
      <c r="H16" s="23">
        <f>ROUND(E16-G16,2)</f>
        <v>33.86</v>
      </c>
    </row>
    <row r="17" spans="1:8" x14ac:dyDescent="0.25">
      <c r="A17" s="14" t="s">
        <v>125</v>
      </c>
      <c r="B17" s="14" t="s">
        <v>19</v>
      </c>
      <c r="C17" s="15">
        <v>2.76</v>
      </c>
      <c r="D17" s="14">
        <v>56.026299999999999</v>
      </c>
      <c r="E17" s="23">
        <f>ROUND(C17*D17,2)</f>
        <v>154.63</v>
      </c>
      <c r="F17" s="16">
        <v>0</v>
      </c>
      <c r="G17" s="23">
        <f>ROUND(E17*F17,2)</f>
        <v>0</v>
      </c>
      <c r="H17" s="23">
        <f>ROUND(E17-G17,2)</f>
        <v>154.63</v>
      </c>
    </row>
    <row r="18" spans="1:8" x14ac:dyDescent="0.25">
      <c r="A18" s="13" t="s">
        <v>23</v>
      </c>
      <c r="C18" s="23"/>
      <c r="E18" s="23"/>
    </row>
    <row r="19" spans="1:8" x14ac:dyDescent="0.25">
      <c r="A19" s="14" t="s">
        <v>399</v>
      </c>
      <c r="B19" s="14" t="s">
        <v>18</v>
      </c>
      <c r="C19" s="15">
        <v>1.47</v>
      </c>
      <c r="D19" s="14">
        <v>13.7</v>
      </c>
      <c r="E19" s="23">
        <f>ROUND(C19*D19,2)</f>
        <v>20.14</v>
      </c>
      <c r="F19" s="16">
        <v>0</v>
      </c>
      <c r="G19" s="23">
        <f>ROUND(E19*F19,2)</f>
        <v>0</v>
      </c>
      <c r="H19" s="23">
        <f>ROUND(E19-G19,2)</f>
        <v>20.14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32</v>
      </c>
      <c r="E21" s="23">
        <f>ROUND(C21*D21,2)</f>
        <v>3.84</v>
      </c>
      <c r="F21" s="16">
        <v>0</v>
      </c>
      <c r="G21" s="23">
        <f>ROUND(E21*F21,2)</f>
        <v>0</v>
      </c>
      <c r="H21" s="23">
        <f>ROUND(E21-G21,2)</f>
        <v>3.84</v>
      </c>
    </row>
    <row r="22" spans="1:8" x14ac:dyDescent="0.25">
      <c r="A22" s="14" t="s">
        <v>59</v>
      </c>
      <c r="B22" s="14" t="s">
        <v>26</v>
      </c>
      <c r="C22" s="15">
        <v>15</v>
      </c>
      <c r="D22" s="14">
        <v>0.5</v>
      </c>
      <c r="E22" s="23">
        <f>ROUND(C22*D22,2)</f>
        <v>7.5</v>
      </c>
      <c r="F22" s="16">
        <v>0</v>
      </c>
      <c r="G22" s="23">
        <f>ROUND(E22*F22,2)</f>
        <v>0</v>
      </c>
      <c r="H22" s="23">
        <f>ROUND(E22-G22,2)</f>
        <v>7.5</v>
      </c>
    </row>
    <row r="23" spans="1:8" x14ac:dyDescent="0.25">
      <c r="A23" s="14" t="s">
        <v>104</v>
      </c>
      <c r="B23" s="14" t="s">
        <v>26</v>
      </c>
      <c r="C23" s="15">
        <v>15.01</v>
      </c>
      <c r="D23" s="14">
        <v>1</v>
      </c>
      <c r="E23" s="23">
        <f>ROUND(C23*D23,2)</f>
        <v>15.01</v>
      </c>
      <c r="F23" s="16">
        <v>0</v>
      </c>
      <c r="G23" s="23">
        <f>ROUND(E23*F23,2)</f>
        <v>0</v>
      </c>
      <c r="H23" s="23">
        <f>ROUND(E23-G23,2)</f>
        <v>15.01</v>
      </c>
    </row>
    <row r="24" spans="1:8" x14ac:dyDescent="0.25">
      <c r="A24" s="14" t="s">
        <v>126</v>
      </c>
      <c r="B24" s="14" t="s">
        <v>26</v>
      </c>
      <c r="C24" s="15">
        <v>2.1800000000000002</v>
      </c>
      <c r="D24" s="14">
        <v>4</v>
      </c>
      <c r="E24" s="23">
        <f>ROUND(C24*D24,2)</f>
        <v>8.7200000000000006</v>
      </c>
      <c r="F24" s="16">
        <v>0</v>
      </c>
      <c r="G24" s="23">
        <f>ROUND(E24*F24,2)</f>
        <v>0</v>
      </c>
      <c r="H24" s="23">
        <f>ROUND(E24-G24,2)</f>
        <v>8.7200000000000006</v>
      </c>
    </row>
    <row r="25" spans="1:8" x14ac:dyDescent="0.25">
      <c r="A25" s="14" t="s">
        <v>127</v>
      </c>
      <c r="B25" s="14" t="s">
        <v>26</v>
      </c>
      <c r="C25" s="15">
        <v>6.11</v>
      </c>
      <c r="D25" s="14">
        <v>3.6</v>
      </c>
      <c r="E25" s="23">
        <f>ROUND(C25*D25,2)</f>
        <v>22</v>
      </c>
      <c r="F25" s="16">
        <v>0</v>
      </c>
      <c r="G25" s="23">
        <f>ROUND(E25*F25,2)</f>
        <v>0</v>
      </c>
      <c r="H25" s="23">
        <f>ROUND(E25-G25,2)</f>
        <v>22</v>
      </c>
    </row>
    <row r="26" spans="1:8" x14ac:dyDescent="0.25">
      <c r="A26" s="13" t="s">
        <v>27</v>
      </c>
      <c r="C26" s="23"/>
      <c r="E26" s="23"/>
    </row>
    <row r="27" spans="1:8" x14ac:dyDescent="0.25">
      <c r="A27" s="14" t="s">
        <v>110</v>
      </c>
      <c r="B27" s="14" t="s">
        <v>18</v>
      </c>
      <c r="C27" s="15">
        <v>0.48</v>
      </c>
      <c r="D27" s="14">
        <v>1.2804</v>
      </c>
      <c r="E27" s="23">
        <f>ROUND(C27*D27,2)</f>
        <v>0.61</v>
      </c>
      <c r="F27" s="16">
        <v>0</v>
      </c>
      <c r="G27" s="23">
        <f>ROUND(E27*F27,2)</f>
        <v>0</v>
      </c>
      <c r="H27" s="23">
        <f>ROUND(E27-G27,2)</f>
        <v>0.61</v>
      </c>
    </row>
    <row r="28" spans="1:8" x14ac:dyDescent="0.25">
      <c r="A28" s="13" t="s">
        <v>33</v>
      </c>
      <c r="C28" s="23"/>
      <c r="E28" s="23"/>
    </row>
    <row r="29" spans="1:8" x14ac:dyDescent="0.25">
      <c r="A29" s="14" t="s">
        <v>149</v>
      </c>
      <c r="B29" s="14" t="s">
        <v>60</v>
      </c>
      <c r="C29" s="15">
        <v>3.61</v>
      </c>
      <c r="D29" s="14">
        <v>28</v>
      </c>
      <c r="E29" s="23">
        <f>ROUND(C29*D29,2)</f>
        <v>101.08</v>
      </c>
      <c r="F29" s="16">
        <v>0</v>
      </c>
      <c r="G29" s="23">
        <f>ROUND(E29*F29,2)</f>
        <v>0</v>
      </c>
      <c r="H29" s="23">
        <f>ROUND(E29-G29,2)</f>
        <v>101.08</v>
      </c>
    </row>
    <row r="30" spans="1:8" x14ac:dyDescent="0.25">
      <c r="A30" s="13" t="s">
        <v>113</v>
      </c>
      <c r="C30" s="23"/>
      <c r="E30" s="23"/>
    </row>
    <row r="31" spans="1:8" x14ac:dyDescent="0.25">
      <c r="A31" s="14" t="s">
        <v>114</v>
      </c>
      <c r="B31" s="14" t="s">
        <v>26</v>
      </c>
      <c r="C31" s="15">
        <v>3.3</v>
      </c>
      <c r="D31" s="14">
        <v>0.6</v>
      </c>
      <c r="E31" s="23">
        <f>ROUND(C31*D31,2)</f>
        <v>1.98</v>
      </c>
      <c r="F31" s="16">
        <v>0</v>
      </c>
      <c r="G31" s="23">
        <f>ROUND(E31*F31,2)</f>
        <v>0</v>
      </c>
      <c r="H31" s="23">
        <f>ROUND(E31-G31,2)</f>
        <v>1.98</v>
      </c>
    </row>
    <row r="32" spans="1:8" x14ac:dyDescent="0.25">
      <c r="A32" s="13" t="s">
        <v>61</v>
      </c>
      <c r="C32" s="23"/>
      <c r="E32" s="23"/>
    </row>
    <row r="33" spans="1:8" x14ac:dyDescent="0.25">
      <c r="A33" s="14" t="s">
        <v>62</v>
      </c>
      <c r="B33" s="14" t="s">
        <v>48</v>
      </c>
      <c r="C33" s="15">
        <v>9</v>
      </c>
      <c r="D33" s="14">
        <v>1</v>
      </c>
      <c r="E33" s="23">
        <f>ROUND(C33*D33,2)</f>
        <v>9</v>
      </c>
      <c r="F33" s="16">
        <v>0</v>
      </c>
      <c r="G33" s="23">
        <f>ROUND(E33*F33,2)</f>
        <v>0</v>
      </c>
      <c r="H33" s="23">
        <f>ROUND(E33-G33,2)</f>
        <v>9</v>
      </c>
    </row>
    <row r="34" spans="1:8" x14ac:dyDescent="0.25">
      <c r="A34" s="13" t="s">
        <v>130</v>
      </c>
      <c r="C34" s="23"/>
      <c r="E34" s="23"/>
    </row>
    <row r="35" spans="1:8" x14ac:dyDescent="0.25">
      <c r="A35" s="14" t="s">
        <v>131</v>
      </c>
      <c r="B35" s="14" t="s">
        <v>123</v>
      </c>
      <c r="C35" s="15">
        <v>0.31</v>
      </c>
      <c r="D35" s="14">
        <v>235</v>
      </c>
      <c r="E35" s="23">
        <f>ROUND(C35*D35,2)</f>
        <v>72.849999999999994</v>
      </c>
      <c r="F35" s="16">
        <v>0</v>
      </c>
      <c r="G35" s="23">
        <f>ROUND(E35*F35,2)</f>
        <v>0</v>
      </c>
      <c r="H35" s="23">
        <f>ROUND(E35-G35,2)</f>
        <v>72.849999999999994</v>
      </c>
    </row>
    <row r="36" spans="1:8" x14ac:dyDescent="0.25">
      <c r="A36" s="13" t="s">
        <v>34</v>
      </c>
      <c r="C36" s="23"/>
      <c r="E36" s="23"/>
    </row>
    <row r="37" spans="1:8" x14ac:dyDescent="0.25">
      <c r="A37" s="14" t="s">
        <v>35</v>
      </c>
      <c r="B37" s="14" t="s">
        <v>36</v>
      </c>
      <c r="C37" s="15">
        <v>51.39</v>
      </c>
      <c r="D37" s="14">
        <v>0.66600000000000004</v>
      </c>
      <c r="E37" s="23">
        <f>ROUND(C37*D37,2)</f>
        <v>34.229999999999997</v>
      </c>
      <c r="F37" s="16">
        <v>0</v>
      </c>
      <c r="G37" s="23">
        <f>ROUND(E37*F37,2)</f>
        <v>0</v>
      </c>
      <c r="H37" s="23">
        <f>ROUND(E37-G37,2)</f>
        <v>34.229999999999997</v>
      </c>
    </row>
    <row r="38" spans="1:8" x14ac:dyDescent="0.25">
      <c r="A38" s="13" t="s">
        <v>115</v>
      </c>
      <c r="C38" s="23"/>
      <c r="E38" s="23"/>
    </row>
    <row r="39" spans="1:8" x14ac:dyDescent="0.25">
      <c r="A39" s="14" t="s">
        <v>132</v>
      </c>
      <c r="B39" s="14" t="s">
        <v>48</v>
      </c>
      <c r="C39" s="15">
        <v>6</v>
      </c>
      <c r="D39" s="14">
        <v>1</v>
      </c>
      <c r="E39" s="23">
        <f>ROUND(C39*D39,2)</f>
        <v>6</v>
      </c>
      <c r="F39" s="16">
        <v>0</v>
      </c>
      <c r="G39" s="23">
        <f>ROUND(E39*F39,2)</f>
        <v>0</v>
      </c>
      <c r="H39" s="23">
        <f>ROUND(E39-G39,2)</f>
        <v>6</v>
      </c>
    </row>
    <row r="40" spans="1:8" x14ac:dyDescent="0.25">
      <c r="A40" s="13" t="s">
        <v>117</v>
      </c>
      <c r="C40" s="23"/>
      <c r="E40" s="23"/>
    </row>
    <row r="41" spans="1:8" x14ac:dyDescent="0.25">
      <c r="A41" s="14" t="s">
        <v>118</v>
      </c>
      <c r="B41" s="14" t="s">
        <v>48</v>
      </c>
      <c r="C41" s="15">
        <v>10</v>
      </c>
      <c r="D41" s="14">
        <v>0.33300000000000002</v>
      </c>
      <c r="E41" s="23">
        <f>ROUND(C41*D41,2)</f>
        <v>3.33</v>
      </c>
      <c r="F41" s="16">
        <v>0</v>
      </c>
      <c r="G41" s="23">
        <f>ROUND(E41*F41,2)</f>
        <v>0</v>
      </c>
      <c r="H41" s="23">
        <f>ROUND(E41-G41,2)</f>
        <v>3.33</v>
      </c>
    </row>
    <row r="42" spans="1:8" x14ac:dyDescent="0.25">
      <c r="A42" s="13" t="s">
        <v>37</v>
      </c>
      <c r="C42" s="23"/>
      <c r="E42" s="23"/>
    </row>
    <row r="43" spans="1:8" x14ac:dyDescent="0.25">
      <c r="A43" s="14" t="s">
        <v>38</v>
      </c>
      <c r="B43" s="14" t="s">
        <v>39</v>
      </c>
      <c r="C43" s="15">
        <v>18.690000000000001</v>
      </c>
      <c r="D43" s="14">
        <v>0.4138</v>
      </c>
      <c r="E43" s="23">
        <f>ROUND(C43*D43,2)</f>
        <v>7.73</v>
      </c>
      <c r="F43" s="16">
        <v>0</v>
      </c>
      <c r="G43" s="23">
        <f>ROUND(E43*F43,2)</f>
        <v>0</v>
      </c>
      <c r="H43" s="23">
        <f>ROUND(E43-G43,2)</f>
        <v>7.73</v>
      </c>
    </row>
    <row r="44" spans="1:8" x14ac:dyDescent="0.25">
      <c r="A44" s="14" t="s">
        <v>133</v>
      </c>
      <c r="B44" s="14" t="s">
        <v>39</v>
      </c>
      <c r="C44" s="15">
        <v>18.690000000000001</v>
      </c>
      <c r="D44" s="14">
        <v>0.12770000000000001</v>
      </c>
      <c r="E44" s="23">
        <f>ROUND(C44*D44,2)</f>
        <v>2.39</v>
      </c>
      <c r="F44" s="16">
        <v>0</v>
      </c>
      <c r="G44" s="23">
        <f>ROUND(E44*F44,2)</f>
        <v>0</v>
      </c>
      <c r="H44" s="23">
        <f>ROUND(E44-G44,2)</f>
        <v>2.39</v>
      </c>
    </row>
    <row r="45" spans="1:8" x14ac:dyDescent="0.25">
      <c r="A45" s="14" t="s">
        <v>91</v>
      </c>
      <c r="B45" s="14" t="s">
        <v>39</v>
      </c>
      <c r="C45" s="15">
        <v>18.690000000000001</v>
      </c>
      <c r="D45" s="14">
        <v>1.7600000000000001E-2</v>
      </c>
      <c r="E45" s="23">
        <f>ROUND(C45*D45,2)</f>
        <v>0.33</v>
      </c>
      <c r="F45" s="16">
        <v>0</v>
      </c>
      <c r="G45" s="23">
        <f>ROUND(E45*F45,2)</f>
        <v>0</v>
      </c>
      <c r="H45" s="23">
        <f>ROUND(E45-G45,2)</f>
        <v>0.33</v>
      </c>
    </row>
    <row r="46" spans="1:8" x14ac:dyDescent="0.25">
      <c r="A46" s="13" t="s">
        <v>40</v>
      </c>
      <c r="C46" s="23"/>
      <c r="E46" s="23"/>
    </row>
    <row r="47" spans="1:8" x14ac:dyDescent="0.25">
      <c r="A47" s="14" t="s">
        <v>41</v>
      </c>
      <c r="B47" s="14" t="s">
        <v>39</v>
      </c>
      <c r="C47" s="15">
        <v>9.06</v>
      </c>
      <c r="D47" s="14">
        <v>0.20369999999999999</v>
      </c>
      <c r="E47" s="23">
        <f>ROUND(C47*D47,2)</f>
        <v>1.85</v>
      </c>
      <c r="F47" s="16">
        <v>0</v>
      </c>
      <c r="G47" s="23">
        <f>ROUND(E47*F47,2)</f>
        <v>0</v>
      </c>
      <c r="H47" s="23">
        <f>ROUND(E47-G47,2)</f>
        <v>1.85</v>
      </c>
    </row>
    <row r="48" spans="1:8" x14ac:dyDescent="0.25">
      <c r="A48" s="13" t="s">
        <v>43</v>
      </c>
      <c r="C48" s="23"/>
      <c r="E48" s="23"/>
    </row>
    <row r="49" spans="1:8" x14ac:dyDescent="0.25">
      <c r="A49" s="14" t="s">
        <v>42</v>
      </c>
      <c r="B49" s="14" t="s">
        <v>39</v>
      </c>
      <c r="C49" s="15">
        <v>9.06</v>
      </c>
      <c r="D49" s="14">
        <v>0.1285</v>
      </c>
      <c r="E49" s="23">
        <f>ROUND(C49*D49,2)</f>
        <v>1.1599999999999999</v>
      </c>
      <c r="F49" s="16">
        <v>0</v>
      </c>
      <c r="G49" s="23">
        <f>ROUND(E49*F49,2)</f>
        <v>0</v>
      </c>
      <c r="H49" s="23">
        <f>ROUND(E49-G49,2)</f>
        <v>1.1599999999999999</v>
      </c>
    </row>
    <row r="50" spans="1:8" x14ac:dyDescent="0.25">
      <c r="A50" s="14" t="s">
        <v>91</v>
      </c>
      <c r="B50" s="14" t="s">
        <v>39</v>
      </c>
      <c r="C50" s="15">
        <v>9.06</v>
      </c>
      <c r="D50" s="14">
        <v>8.8000000000000005E-3</v>
      </c>
      <c r="E50" s="23">
        <f>ROUND(C50*D50,2)</f>
        <v>0.08</v>
      </c>
      <c r="F50" s="16">
        <v>0</v>
      </c>
      <c r="G50" s="23">
        <f>ROUND(E50*F50,2)</f>
        <v>0</v>
      </c>
      <c r="H50" s="23">
        <f>ROUND(E50-G50,2)</f>
        <v>0.08</v>
      </c>
    </row>
    <row r="51" spans="1:8" x14ac:dyDescent="0.25">
      <c r="A51" s="14" t="s">
        <v>44</v>
      </c>
      <c r="B51" s="14" t="s">
        <v>39</v>
      </c>
      <c r="C51" s="15">
        <v>18.7</v>
      </c>
      <c r="D51" s="14">
        <v>0.50319999999999998</v>
      </c>
      <c r="E51" s="23">
        <f>ROUND(C51*D51,2)</f>
        <v>9.41</v>
      </c>
      <c r="F51" s="16">
        <v>0</v>
      </c>
      <c r="G51" s="23">
        <f>ROUND(E51*F51,2)</f>
        <v>0</v>
      </c>
      <c r="H51" s="23">
        <f>ROUND(E51-G51,2)</f>
        <v>9.41</v>
      </c>
    </row>
    <row r="52" spans="1:8" x14ac:dyDescent="0.25">
      <c r="A52" s="13" t="s">
        <v>45</v>
      </c>
      <c r="C52" s="23"/>
      <c r="E52" s="23"/>
    </row>
    <row r="53" spans="1:8" x14ac:dyDescent="0.25">
      <c r="A53" s="14" t="s">
        <v>38</v>
      </c>
      <c r="B53" s="14" t="s">
        <v>19</v>
      </c>
      <c r="C53" s="15">
        <v>2.86</v>
      </c>
      <c r="D53" s="14">
        <v>4.7920999999999996</v>
      </c>
      <c r="E53" s="23">
        <f>ROUND(C53*D53,2)</f>
        <v>13.71</v>
      </c>
      <c r="F53" s="16">
        <v>0</v>
      </c>
      <c r="G53" s="23">
        <f>ROUND(E53*F53,2)</f>
        <v>0</v>
      </c>
      <c r="H53" s="23">
        <f>ROUND(E53-G53,2)</f>
        <v>13.71</v>
      </c>
    </row>
    <row r="54" spans="1:8" x14ac:dyDescent="0.25">
      <c r="A54" s="14" t="s">
        <v>133</v>
      </c>
      <c r="B54" s="14" t="s">
        <v>19</v>
      </c>
      <c r="C54" s="15">
        <v>2.86</v>
      </c>
      <c r="D54" s="14">
        <v>1.742</v>
      </c>
      <c r="E54" s="23">
        <f>ROUND(C54*D54,2)</f>
        <v>4.9800000000000004</v>
      </c>
      <c r="F54" s="16">
        <v>0</v>
      </c>
      <c r="G54" s="23">
        <f>ROUND(E54*F54,2)</f>
        <v>0</v>
      </c>
      <c r="H54" s="23">
        <f>ROUND(E54-G54,2)</f>
        <v>4.9800000000000004</v>
      </c>
    </row>
    <row r="55" spans="1:8" x14ac:dyDescent="0.25">
      <c r="A55" s="14" t="s">
        <v>91</v>
      </c>
      <c r="B55" s="14" t="s">
        <v>19</v>
      </c>
      <c r="C55" s="15">
        <v>2.86</v>
      </c>
      <c r="D55" s="14">
        <v>0.15870000000000001</v>
      </c>
      <c r="E55" s="23">
        <f>ROUND(C55*D55,2)</f>
        <v>0.45</v>
      </c>
      <c r="F55" s="16">
        <v>0</v>
      </c>
      <c r="G55" s="23">
        <f>ROUND(E55*F55,2)</f>
        <v>0</v>
      </c>
      <c r="H55" s="23">
        <f>ROUND(E55-G55,2)</f>
        <v>0.45</v>
      </c>
    </row>
    <row r="56" spans="1:8" x14ac:dyDescent="0.25">
      <c r="A56" s="14" t="s">
        <v>158</v>
      </c>
      <c r="B56" s="14" t="s">
        <v>19</v>
      </c>
      <c r="C56" s="15">
        <v>2.86</v>
      </c>
      <c r="D56" s="14">
        <v>11.2011</v>
      </c>
      <c r="E56" s="23">
        <f>ROUND(C56*D56,2)</f>
        <v>32.04</v>
      </c>
      <c r="F56" s="16">
        <v>0</v>
      </c>
      <c r="G56" s="23">
        <f>ROUND(E56*F56,2)</f>
        <v>0</v>
      </c>
      <c r="H56" s="23">
        <f>ROUND(E56-G56,2)</f>
        <v>32.04</v>
      </c>
    </row>
    <row r="57" spans="1:8" x14ac:dyDescent="0.25">
      <c r="A57" s="13" t="s">
        <v>47</v>
      </c>
      <c r="C57" s="23"/>
      <c r="E57" s="23"/>
    </row>
    <row r="58" spans="1:8" x14ac:dyDescent="0.25">
      <c r="A58" s="14" t="s">
        <v>42</v>
      </c>
      <c r="B58" s="14" t="s">
        <v>48</v>
      </c>
      <c r="C58" s="15">
        <v>14.83</v>
      </c>
      <c r="D58" s="14">
        <v>1</v>
      </c>
      <c r="E58" s="23">
        <f t="shared" ref="E58:E63" si="0">ROUND(C58*D58,2)</f>
        <v>14.83</v>
      </c>
      <c r="F58" s="16">
        <v>0</v>
      </c>
      <c r="G58" s="23">
        <f t="shared" ref="G58:G63" si="1">ROUND(E58*F58,2)</f>
        <v>0</v>
      </c>
      <c r="H58" s="23">
        <f t="shared" ref="H58:H65" si="2">ROUND(E58-G58,2)</f>
        <v>14.83</v>
      </c>
    </row>
    <row r="59" spans="1:8" x14ac:dyDescent="0.25">
      <c r="A59" s="14" t="s">
        <v>38</v>
      </c>
      <c r="B59" s="14" t="s">
        <v>48</v>
      </c>
      <c r="C59" s="15">
        <v>4.22</v>
      </c>
      <c r="D59" s="14">
        <v>1</v>
      </c>
      <c r="E59" s="23">
        <f t="shared" si="0"/>
        <v>4.22</v>
      </c>
      <c r="F59" s="16">
        <v>0</v>
      </c>
      <c r="G59" s="23">
        <f t="shared" si="1"/>
        <v>0</v>
      </c>
      <c r="H59" s="23">
        <f t="shared" si="2"/>
        <v>4.22</v>
      </c>
    </row>
    <row r="60" spans="1:8" x14ac:dyDescent="0.25">
      <c r="A60" s="14" t="s">
        <v>133</v>
      </c>
      <c r="B60" s="14" t="s">
        <v>48</v>
      </c>
      <c r="C60" s="15">
        <v>6.16</v>
      </c>
      <c r="D60" s="14">
        <v>1</v>
      </c>
      <c r="E60" s="23">
        <f t="shared" si="0"/>
        <v>6.16</v>
      </c>
      <c r="F60" s="16">
        <v>0</v>
      </c>
      <c r="G60" s="23">
        <f t="shared" si="1"/>
        <v>0</v>
      </c>
      <c r="H60" s="23">
        <f t="shared" si="2"/>
        <v>6.16</v>
      </c>
    </row>
    <row r="61" spans="1:8" x14ac:dyDescent="0.25">
      <c r="A61" s="14" t="s">
        <v>91</v>
      </c>
      <c r="B61" s="14" t="s">
        <v>48</v>
      </c>
      <c r="C61" s="15">
        <v>0.2</v>
      </c>
      <c r="D61" s="14">
        <v>1</v>
      </c>
      <c r="E61" s="23">
        <f t="shared" si="0"/>
        <v>0.2</v>
      </c>
      <c r="F61" s="16">
        <v>0</v>
      </c>
      <c r="G61" s="23">
        <f t="shared" si="1"/>
        <v>0</v>
      </c>
      <c r="H61" s="23">
        <f t="shared" si="2"/>
        <v>0.2</v>
      </c>
    </row>
    <row r="62" spans="1:8" x14ac:dyDescent="0.25">
      <c r="A62" s="14" t="s">
        <v>158</v>
      </c>
      <c r="B62" s="14" t="s">
        <v>48</v>
      </c>
      <c r="C62" s="15">
        <v>21.95</v>
      </c>
      <c r="D62" s="14">
        <v>1</v>
      </c>
      <c r="E62" s="23">
        <f t="shared" si="0"/>
        <v>21.95</v>
      </c>
      <c r="F62" s="16">
        <v>0</v>
      </c>
      <c r="G62" s="23">
        <f t="shared" si="1"/>
        <v>0</v>
      </c>
      <c r="H62" s="23">
        <f t="shared" si="2"/>
        <v>21.95</v>
      </c>
    </row>
    <row r="63" spans="1:8" x14ac:dyDescent="0.25">
      <c r="A63" s="9" t="s">
        <v>49</v>
      </c>
      <c r="B63" s="9" t="s">
        <v>48</v>
      </c>
      <c r="C63" s="10">
        <v>29.41</v>
      </c>
      <c r="D63" s="9">
        <v>1</v>
      </c>
      <c r="E63" s="22">
        <f t="shared" si="0"/>
        <v>29.41</v>
      </c>
      <c r="F63" s="11">
        <v>0</v>
      </c>
      <c r="G63" s="22">
        <f t="shared" si="1"/>
        <v>0</v>
      </c>
      <c r="H63" s="22">
        <f t="shared" si="2"/>
        <v>29.41</v>
      </c>
    </row>
    <row r="64" spans="1:8" x14ac:dyDescent="0.25">
      <c r="A64" s="7" t="s">
        <v>50</v>
      </c>
      <c r="C64" s="23"/>
      <c r="E64" s="23">
        <f>SUM(E12:E63)</f>
        <v>710.71000000000026</v>
      </c>
      <c r="G64" s="12">
        <f>SUM(G12:G63)</f>
        <v>0</v>
      </c>
      <c r="H64" s="12">
        <f t="shared" si="2"/>
        <v>710.71</v>
      </c>
    </row>
    <row r="65" spans="1:8" x14ac:dyDescent="0.25">
      <c r="A65" s="7" t="s">
        <v>51</v>
      </c>
      <c r="C65" s="23"/>
      <c r="E65" s="23">
        <f>+E8-E64</f>
        <v>426.68999999999983</v>
      </c>
      <c r="G65" s="12">
        <f>+G8-G64</f>
        <v>0</v>
      </c>
      <c r="H65" s="12">
        <f t="shared" si="2"/>
        <v>426.69</v>
      </c>
    </row>
    <row r="66" spans="1:8" x14ac:dyDescent="0.25">
      <c r="A66" t="s">
        <v>12</v>
      </c>
      <c r="C66" s="23"/>
      <c r="E66" s="23"/>
    </row>
    <row r="67" spans="1:8" x14ac:dyDescent="0.25">
      <c r="A67" s="7" t="s">
        <v>52</v>
      </c>
      <c r="C67" s="23"/>
      <c r="E67" s="23"/>
    </row>
    <row r="68" spans="1:8" x14ac:dyDescent="0.25">
      <c r="A68" s="14" t="s">
        <v>42</v>
      </c>
      <c r="B68" s="14" t="s">
        <v>48</v>
      </c>
      <c r="C68" s="15">
        <v>30.09</v>
      </c>
      <c r="D68" s="14">
        <v>1</v>
      </c>
      <c r="E68" s="23">
        <f>ROUND(C68*D68,2)</f>
        <v>30.09</v>
      </c>
      <c r="F68" s="16">
        <v>0</v>
      </c>
      <c r="G68" s="23">
        <f>ROUND(E68*F68,2)</f>
        <v>0</v>
      </c>
      <c r="H68" s="23">
        <f t="shared" ref="H68:H75" si="3">ROUND(E68-G68,2)</f>
        <v>30.09</v>
      </c>
    </row>
    <row r="69" spans="1:8" x14ac:dyDescent="0.25">
      <c r="A69" s="14" t="s">
        <v>38</v>
      </c>
      <c r="B69" s="14" t="s">
        <v>48</v>
      </c>
      <c r="C69" s="15">
        <v>32.71</v>
      </c>
      <c r="D69" s="14">
        <v>1</v>
      </c>
      <c r="E69" s="23">
        <f>ROUND(C69*D69,2)</f>
        <v>32.71</v>
      </c>
      <c r="F69" s="16">
        <v>0</v>
      </c>
      <c r="G69" s="23">
        <f>ROUND(E69*F69,2)</f>
        <v>0</v>
      </c>
      <c r="H69" s="23">
        <f t="shared" si="3"/>
        <v>32.71</v>
      </c>
    </row>
    <row r="70" spans="1:8" x14ac:dyDescent="0.25">
      <c r="A70" s="14" t="s">
        <v>133</v>
      </c>
      <c r="B70" s="14" t="s">
        <v>48</v>
      </c>
      <c r="C70" s="15">
        <v>29.49</v>
      </c>
      <c r="D70" s="14">
        <v>1</v>
      </c>
      <c r="E70" s="23">
        <f>ROUND(C70*D70,2)</f>
        <v>29.49</v>
      </c>
      <c r="F70" s="16">
        <v>0</v>
      </c>
      <c r="G70" s="23">
        <f>ROUND(E70*F70,2)</f>
        <v>0</v>
      </c>
      <c r="H70" s="23">
        <f t="shared" si="3"/>
        <v>29.49</v>
      </c>
    </row>
    <row r="71" spans="1:8" x14ac:dyDescent="0.25">
      <c r="A71" s="14" t="s">
        <v>91</v>
      </c>
      <c r="B71" s="14" t="s">
        <v>48</v>
      </c>
      <c r="C71" s="15">
        <v>1.63</v>
      </c>
      <c r="D71" s="14">
        <v>1</v>
      </c>
      <c r="E71" s="23">
        <f>ROUND(C71*D71,2)</f>
        <v>1.63</v>
      </c>
      <c r="F71" s="16">
        <v>0</v>
      </c>
      <c r="G71" s="23">
        <f>ROUND(E71*F71,2)</f>
        <v>0</v>
      </c>
      <c r="H71" s="23">
        <f t="shared" si="3"/>
        <v>1.63</v>
      </c>
    </row>
    <row r="72" spans="1:8" x14ac:dyDescent="0.25">
      <c r="A72" s="9" t="s">
        <v>158</v>
      </c>
      <c r="B72" s="9" t="s">
        <v>48</v>
      </c>
      <c r="C72" s="10">
        <v>99.5</v>
      </c>
      <c r="D72" s="9">
        <v>1</v>
      </c>
      <c r="E72" s="22">
        <f>ROUND(C72*D72,2)</f>
        <v>99.5</v>
      </c>
      <c r="F72" s="11">
        <v>0</v>
      </c>
      <c r="G72" s="22">
        <f>ROUND(E72*F72,2)</f>
        <v>0</v>
      </c>
      <c r="H72" s="22">
        <f t="shared" si="3"/>
        <v>99.5</v>
      </c>
    </row>
    <row r="73" spans="1:8" x14ac:dyDescent="0.25">
      <c r="A73" s="7" t="s">
        <v>53</v>
      </c>
      <c r="C73" s="23"/>
      <c r="E73" s="23">
        <f>SUM(E68:E72)</f>
        <v>193.42</v>
      </c>
      <c r="G73" s="12">
        <f>SUM(G68:G72)</f>
        <v>0</v>
      </c>
      <c r="H73" s="12">
        <f t="shared" si="3"/>
        <v>193.42</v>
      </c>
    </row>
    <row r="74" spans="1:8" x14ac:dyDescent="0.25">
      <c r="A74" s="7" t="s">
        <v>54</v>
      </c>
      <c r="C74" s="23"/>
      <c r="E74" s="23">
        <f>+E64+E73</f>
        <v>904.13000000000022</v>
      </c>
      <c r="G74" s="12">
        <f>+G64+G73</f>
        <v>0</v>
      </c>
      <c r="H74" s="12">
        <f t="shared" si="3"/>
        <v>904.13</v>
      </c>
    </row>
    <row r="75" spans="1:8" x14ac:dyDescent="0.25">
      <c r="A75" s="7" t="s">
        <v>55</v>
      </c>
      <c r="C75" s="23"/>
      <c r="E75" s="23">
        <f>+E8-E74</f>
        <v>233.26999999999987</v>
      </c>
      <c r="G75" s="12">
        <f>+G8-G74</f>
        <v>0</v>
      </c>
      <c r="H75" s="12">
        <f t="shared" si="3"/>
        <v>233.27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A78" t="s">
        <v>400</v>
      </c>
      <c r="C78" s="23"/>
      <c r="E78" s="23"/>
    </row>
    <row r="80" spans="1:8" x14ac:dyDescent="0.25">
      <c r="A80" s="7" t="s">
        <v>120</v>
      </c>
      <c r="C80" s="23"/>
      <c r="E80" s="23"/>
    </row>
    <row r="81" spans="1:5" x14ac:dyDescent="0.25">
      <c r="A81" s="7" t="s">
        <v>121</v>
      </c>
      <c r="C81" s="23"/>
      <c r="E81" s="23"/>
    </row>
    <row r="98" spans="1:8" x14ac:dyDescent="0.25">
      <c r="A98" t="str" cm="1">
        <f t="array" aca="1" ref="A98" ca="1">MID(CELL("filename",A1),FIND("]",CELL("filename",A1))+1,256)</f>
        <v>corn8</v>
      </c>
    </row>
    <row r="99" spans="1:8" x14ac:dyDescent="0.25">
      <c r="A99" s="7" t="s">
        <v>50</v>
      </c>
      <c r="E99" s="25">
        <f>VLOOKUP(A99,$A$1:$H$98,5,FALSE)</f>
        <v>710.71000000000026</v>
      </c>
    </row>
    <row r="100" spans="1:8" x14ac:dyDescent="0.25">
      <c r="A100" s="7" t="s">
        <v>288</v>
      </c>
      <c r="E100" s="25">
        <f>VLOOKUP(A100,$A$1:$H$98,5,FALSE)</f>
        <v>193.42</v>
      </c>
    </row>
    <row r="101" spans="1:8" x14ac:dyDescent="0.25">
      <c r="A101" s="7" t="s">
        <v>289</v>
      </c>
      <c r="E101" s="25">
        <f t="shared" ref="E101" si="4">VLOOKUP(A101,$A$1:$H$98,5,FALSE)</f>
        <v>904.13000000000022</v>
      </c>
    </row>
    <row r="102" spans="1:8" x14ac:dyDescent="0.25">
      <c r="A102" s="4" t="s">
        <v>55</v>
      </c>
      <c r="B102" s="1"/>
      <c r="C102" s="1"/>
      <c r="D102" s="1"/>
      <c r="E102" s="27">
        <f>VLOOKUP(A102,$A$1:$H$98,5,FALSE)</f>
        <v>233.26999999999987</v>
      </c>
    </row>
    <row r="104" spans="1:8" x14ac:dyDescent="0.25">
      <c r="A104" s="21"/>
      <c r="B104" s="26"/>
      <c r="C104" s="26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0897-BD78-4C57-A97C-34B563ABC29F}">
  <sheetPr codeName="Sheet11"/>
  <dimension ref="A1:H116"/>
  <sheetViews>
    <sheetView topLeftCell="A94" workbookViewId="0">
      <selection activeCell="A104" sqref="A104:J124"/>
    </sheetView>
  </sheetViews>
  <sheetFormatPr defaultRowHeight="15" x14ac:dyDescent="0.25"/>
  <cols>
    <col min="1" max="1" width="21.7109375" customWidth="1"/>
    <col min="4" max="4" width="10.28515625" bestFit="1" customWidth="1"/>
    <col min="5" max="5" width="14.5703125" bestFit="1" customWidth="1"/>
    <col min="8" max="8" width="10.7109375" customWidth="1"/>
  </cols>
  <sheetData>
    <row r="1" spans="1:8" x14ac:dyDescent="0.25">
      <c r="A1" s="81" t="s">
        <v>217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415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IF(Calculator!B7="Corn",Calculator!B11,IF(Calculator!B20="Corn",Calculator!B24,170))</f>
        <v>170</v>
      </c>
      <c r="E7" s="22">
        <f>ROUND(C7*D7,2)</f>
        <v>878.9</v>
      </c>
      <c r="F7" s="11">
        <v>0</v>
      </c>
      <c r="G7" s="22">
        <f>ROUND(E7*F7,2)</f>
        <v>0</v>
      </c>
      <c r="H7" s="22">
        <f>ROUND(E7-G7,2)</f>
        <v>878.9</v>
      </c>
    </row>
    <row r="8" spans="1:8" x14ac:dyDescent="0.25">
      <c r="A8" s="7" t="s">
        <v>11</v>
      </c>
      <c r="C8" s="23"/>
      <c r="E8" s="23">
        <f>SUM(E7:E7)</f>
        <v>878.9</v>
      </c>
      <c r="G8" s="12">
        <f>SUM(G7:G7)</f>
        <v>0</v>
      </c>
      <c r="H8" s="12">
        <f>ROUND(E8-G8,2)</f>
        <v>878.9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1</v>
      </c>
      <c r="E12" s="23">
        <f>ROUND(C12*D12,2)</f>
        <v>8.0500000000000007</v>
      </c>
      <c r="F12" s="16">
        <v>0</v>
      </c>
      <c r="G12" s="23">
        <f>ROUND(E12*F12,2)</f>
        <v>0</v>
      </c>
      <c r="H12" s="23">
        <f>ROUND(E12-G12,2)</f>
        <v>8.0500000000000007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</v>
      </c>
      <c r="E13" s="23">
        <f>ROUND(C13*D13,2)</f>
        <v>7.5</v>
      </c>
      <c r="F13" s="16">
        <v>0</v>
      </c>
      <c r="G13" s="23">
        <f>ROUND(E13*F13,2)</f>
        <v>0</v>
      </c>
      <c r="H13" s="23">
        <f>ROUND(E13-G13,2)</f>
        <v>7.5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153</v>
      </c>
      <c r="B15" s="14" t="s">
        <v>21</v>
      </c>
      <c r="C15" s="15">
        <v>36.68</v>
      </c>
      <c r="D15" s="14">
        <v>1.63</v>
      </c>
      <c r="E15" s="23">
        <f>ROUND(C15*D15,2)</f>
        <v>59.79</v>
      </c>
      <c r="F15" s="16">
        <v>0</v>
      </c>
      <c r="G15" s="23">
        <f>ROUND(E15*F15,2)</f>
        <v>0</v>
      </c>
      <c r="H15" s="23">
        <f>ROUND(E15-G15,2)</f>
        <v>59.79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1.25</v>
      </c>
      <c r="E16" s="23">
        <f>ROUND(C16*D16,2)</f>
        <v>33.86</v>
      </c>
      <c r="F16" s="16">
        <v>0</v>
      </c>
      <c r="G16" s="23">
        <f>ROUND(E16*F16,2)</f>
        <v>0</v>
      </c>
      <c r="H16" s="23">
        <f>ROUND(E16-G16,2)</f>
        <v>33.86</v>
      </c>
    </row>
    <row r="17" spans="1:8" x14ac:dyDescent="0.25">
      <c r="A17" s="14" t="s">
        <v>147</v>
      </c>
      <c r="B17" s="14" t="s">
        <v>19</v>
      </c>
      <c r="C17" s="15">
        <v>3.85</v>
      </c>
      <c r="D17" s="14">
        <v>5</v>
      </c>
      <c r="E17" s="23">
        <f>ROUND(C17*D17,2)</f>
        <v>19.25</v>
      </c>
      <c r="F17" s="16">
        <v>0</v>
      </c>
      <c r="G17" s="23">
        <f>ROUND(E17*F17,2)</f>
        <v>0</v>
      </c>
      <c r="H17" s="23">
        <f>ROUND(E17-G17,2)</f>
        <v>19.25</v>
      </c>
    </row>
    <row r="18" spans="1:8" x14ac:dyDescent="0.25">
      <c r="A18" s="14" t="s">
        <v>103</v>
      </c>
      <c r="B18" s="14" t="s">
        <v>19</v>
      </c>
      <c r="C18" s="15">
        <v>2.41</v>
      </c>
      <c r="D18" s="14">
        <v>43.834800000000001</v>
      </c>
      <c r="E18" s="23">
        <f>ROUND(C18*D18,2)</f>
        <v>105.64</v>
      </c>
      <c r="F18" s="16">
        <v>0</v>
      </c>
      <c r="G18" s="23">
        <f>ROUND(E18*F18,2)</f>
        <v>0</v>
      </c>
      <c r="H18" s="23">
        <f>ROUND(E18-G18,2)</f>
        <v>105.64</v>
      </c>
    </row>
    <row r="19" spans="1:8" x14ac:dyDescent="0.25">
      <c r="A19" s="13" t="s">
        <v>24</v>
      </c>
      <c r="C19" s="23"/>
      <c r="E19" s="23"/>
    </row>
    <row r="20" spans="1:8" x14ac:dyDescent="0.25">
      <c r="A20" s="14" t="s">
        <v>25</v>
      </c>
      <c r="B20" s="14" t="s">
        <v>18</v>
      </c>
      <c r="C20" s="15">
        <v>0.12</v>
      </c>
      <c r="D20" s="14">
        <v>32</v>
      </c>
      <c r="E20" s="23">
        <f>ROUND(C20*D20,2)</f>
        <v>3.84</v>
      </c>
      <c r="F20" s="16">
        <v>0</v>
      </c>
      <c r="G20" s="23">
        <f>ROUND(E20*F20,2)</f>
        <v>0</v>
      </c>
      <c r="H20" s="23">
        <f>ROUND(E20-G20,2)</f>
        <v>3.84</v>
      </c>
    </row>
    <row r="21" spans="1:8" x14ac:dyDescent="0.25">
      <c r="A21" s="14" t="s">
        <v>59</v>
      </c>
      <c r="B21" s="14" t="s">
        <v>26</v>
      </c>
      <c r="C21" s="15">
        <v>15</v>
      </c>
      <c r="D21" s="14">
        <v>0.5</v>
      </c>
      <c r="E21" s="23">
        <f>ROUND(C21*D21,2)</f>
        <v>7.5</v>
      </c>
      <c r="F21" s="16">
        <v>0</v>
      </c>
      <c r="G21" s="23">
        <f>ROUND(E21*F21,2)</f>
        <v>0</v>
      </c>
      <c r="H21" s="23">
        <f>ROUND(E21-G21,2)</f>
        <v>7.5</v>
      </c>
    </row>
    <row r="22" spans="1:8" x14ac:dyDescent="0.25">
      <c r="A22" s="14" t="s">
        <v>104</v>
      </c>
      <c r="B22" s="14" t="s">
        <v>26</v>
      </c>
      <c r="C22" s="15">
        <v>15.01</v>
      </c>
      <c r="D22" s="14">
        <v>1</v>
      </c>
      <c r="E22" s="23">
        <f>ROUND(C22*D22,2)</f>
        <v>15.01</v>
      </c>
      <c r="F22" s="16">
        <v>0</v>
      </c>
      <c r="G22" s="23">
        <f>ROUND(E22*F22,2)</f>
        <v>0</v>
      </c>
      <c r="H22" s="23">
        <f>ROUND(E22-G22,2)</f>
        <v>15.01</v>
      </c>
    </row>
    <row r="23" spans="1:8" x14ac:dyDescent="0.25">
      <c r="A23" s="14" t="s">
        <v>126</v>
      </c>
      <c r="B23" s="14" t="s">
        <v>26</v>
      </c>
      <c r="C23" s="15">
        <v>2.1800000000000002</v>
      </c>
      <c r="D23" s="14">
        <v>4</v>
      </c>
      <c r="E23" s="23">
        <f>ROUND(C23*D23,2)</f>
        <v>8.7200000000000006</v>
      </c>
      <c r="F23" s="16">
        <v>0</v>
      </c>
      <c r="G23" s="23">
        <f>ROUND(E23*F23,2)</f>
        <v>0</v>
      </c>
      <c r="H23" s="23">
        <f>ROUND(E23-G23,2)</f>
        <v>8.7200000000000006</v>
      </c>
    </row>
    <row r="24" spans="1:8" x14ac:dyDescent="0.25">
      <c r="A24" s="14" t="s">
        <v>127</v>
      </c>
      <c r="B24" s="14" t="s">
        <v>26</v>
      </c>
      <c r="C24" s="15">
        <v>6.11</v>
      </c>
      <c r="D24" s="14">
        <v>3.6</v>
      </c>
      <c r="E24" s="23">
        <f>ROUND(C24*D24,2)</f>
        <v>22</v>
      </c>
      <c r="F24" s="16">
        <v>0</v>
      </c>
      <c r="G24" s="23">
        <f>ROUND(E24*F24,2)</f>
        <v>0</v>
      </c>
      <c r="H24" s="23">
        <f>ROUND(E24-G24,2)</f>
        <v>22</v>
      </c>
    </row>
    <row r="25" spans="1:8" x14ac:dyDescent="0.25">
      <c r="A25" s="13" t="s">
        <v>27</v>
      </c>
      <c r="C25" s="23"/>
      <c r="E25" s="23"/>
    </row>
    <row r="26" spans="1:8" x14ac:dyDescent="0.25">
      <c r="A26" s="14" t="s">
        <v>110</v>
      </c>
      <c r="B26" s="14" t="s">
        <v>18</v>
      </c>
      <c r="C26" s="15">
        <v>0.48</v>
      </c>
      <c r="D26" s="14">
        <v>6.4020000000000001</v>
      </c>
      <c r="E26" s="23">
        <f>ROUND(C26*D26,2)</f>
        <v>3.07</v>
      </c>
      <c r="F26" s="16">
        <v>0</v>
      </c>
      <c r="G26" s="23">
        <f>ROUND(E26*F26,2)</f>
        <v>0</v>
      </c>
      <c r="H26" s="23">
        <f>ROUND(E26-G26,2)</f>
        <v>3.07</v>
      </c>
    </row>
    <row r="27" spans="1:8" x14ac:dyDescent="0.25">
      <c r="A27" s="13" t="s">
        <v>33</v>
      </c>
      <c r="C27" s="23"/>
      <c r="E27" s="23"/>
    </row>
    <row r="28" spans="1:8" x14ac:dyDescent="0.25">
      <c r="A28" s="14" t="s">
        <v>149</v>
      </c>
      <c r="B28" s="14" t="s">
        <v>60</v>
      </c>
      <c r="C28" s="15">
        <v>3.61</v>
      </c>
      <c r="D28" s="14">
        <v>28</v>
      </c>
      <c r="E28" s="23">
        <f>ROUND(C28*D28,2)</f>
        <v>101.08</v>
      </c>
      <c r="F28" s="16">
        <v>0</v>
      </c>
      <c r="G28" s="23">
        <f>ROUND(E28*F28,2)</f>
        <v>0</v>
      </c>
      <c r="H28" s="23">
        <f>ROUND(E28-G28,2)</f>
        <v>101.08</v>
      </c>
    </row>
    <row r="29" spans="1:8" x14ac:dyDescent="0.25">
      <c r="A29" s="13" t="s">
        <v>113</v>
      </c>
      <c r="C29" s="23"/>
      <c r="E29" s="23"/>
    </row>
    <row r="30" spans="1:8" x14ac:dyDescent="0.25">
      <c r="A30" s="14" t="s">
        <v>114</v>
      </c>
      <c r="B30" s="14" t="s">
        <v>26</v>
      </c>
      <c r="C30" s="15">
        <v>3.3</v>
      </c>
      <c r="D30" s="14">
        <v>0.6</v>
      </c>
      <c r="E30" s="23">
        <f>ROUND(C30*D30,2)</f>
        <v>1.98</v>
      </c>
      <c r="F30" s="16">
        <v>0</v>
      </c>
      <c r="G30" s="23">
        <f>ROUND(E30*F30,2)</f>
        <v>0</v>
      </c>
      <c r="H30" s="23">
        <f>ROUND(E30-G30,2)</f>
        <v>1.98</v>
      </c>
    </row>
    <row r="31" spans="1:8" x14ac:dyDescent="0.25">
      <c r="A31" s="13" t="s">
        <v>130</v>
      </c>
      <c r="C31" s="23"/>
      <c r="E31" s="23"/>
    </row>
    <row r="32" spans="1:8" x14ac:dyDescent="0.25">
      <c r="A32" s="14" t="s">
        <v>131</v>
      </c>
      <c r="B32" s="14" t="s">
        <v>123</v>
      </c>
      <c r="C32" s="15">
        <v>0.31</v>
      </c>
      <c r="D32" s="14">
        <v>170</v>
      </c>
      <c r="E32" s="23">
        <f>ROUND(C32*D32,2)</f>
        <v>52.7</v>
      </c>
      <c r="F32" s="16">
        <v>0</v>
      </c>
      <c r="G32" s="23">
        <f>ROUND(E32*F32,2)</f>
        <v>0</v>
      </c>
      <c r="H32" s="23">
        <f>ROUND(E32-G32,2)</f>
        <v>52.7</v>
      </c>
    </row>
    <row r="33" spans="1:8" x14ac:dyDescent="0.25">
      <c r="A33" s="13" t="s">
        <v>34</v>
      </c>
      <c r="C33" s="23"/>
      <c r="E33" s="23"/>
    </row>
    <row r="34" spans="1:8" x14ac:dyDescent="0.25">
      <c r="A34" s="14" t="s">
        <v>35</v>
      </c>
      <c r="B34" s="14" t="s">
        <v>36</v>
      </c>
      <c r="C34" s="15">
        <v>51.39</v>
      </c>
      <c r="D34" s="14">
        <v>0.66600000000000004</v>
      </c>
      <c r="E34" s="23">
        <f>ROUND(C34*D34,2)</f>
        <v>34.229999999999997</v>
      </c>
      <c r="F34" s="16">
        <v>0</v>
      </c>
      <c r="G34" s="23">
        <f>ROUND(E34*F34,2)</f>
        <v>0</v>
      </c>
      <c r="H34" s="23">
        <f>ROUND(E34-G34,2)</f>
        <v>34.229999999999997</v>
      </c>
    </row>
    <row r="35" spans="1:8" x14ac:dyDescent="0.25">
      <c r="A35" s="13" t="s">
        <v>115</v>
      </c>
      <c r="C35" s="23"/>
      <c r="E35" s="23"/>
    </row>
    <row r="36" spans="1:8" x14ac:dyDescent="0.25">
      <c r="A36" s="14" t="s">
        <v>132</v>
      </c>
      <c r="B36" s="14" t="s">
        <v>48</v>
      </c>
      <c r="C36" s="15">
        <v>6</v>
      </c>
      <c r="D36" s="14">
        <v>1</v>
      </c>
      <c r="E36" s="23">
        <f>ROUND(C36*D36,2)</f>
        <v>6</v>
      </c>
      <c r="F36" s="16">
        <v>0</v>
      </c>
      <c r="G36" s="23">
        <f>ROUND(E36*F36,2)</f>
        <v>0</v>
      </c>
      <c r="H36" s="23">
        <f>ROUND(E36-G36,2)</f>
        <v>6</v>
      </c>
    </row>
    <row r="37" spans="1:8" x14ac:dyDescent="0.25">
      <c r="A37" s="13" t="s">
        <v>117</v>
      </c>
      <c r="C37" s="23"/>
      <c r="E37" s="23"/>
    </row>
    <row r="38" spans="1:8" x14ac:dyDescent="0.25">
      <c r="A38" s="14" t="s">
        <v>118</v>
      </c>
      <c r="B38" s="14" t="s">
        <v>48</v>
      </c>
      <c r="C38" s="15">
        <v>10</v>
      </c>
      <c r="D38" s="14">
        <v>0.33300000000000002</v>
      </c>
      <c r="E38" s="23">
        <f>ROUND(C38*D38,2)</f>
        <v>3.33</v>
      </c>
      <c r="F38" s="16">
        <v>0</v>
      </c>
      <c r="G38" s="23">
        <f>ROUND(E38*F38,2)</f>
        <v>0</v>
      </c>
      <c r="H38" s="23">
        <f>ROUND(E38-G38,2)</f>
        <v>3.33</v>
      </c>
    </row>
    <row r="39" spans="1:8" x14ac:dyDescent="0.25">
      <c r="A39" s="13" t="s">
        <v>37</v>
      </c>
      <c r="C39" s="23"/>
      <c r="E39" s="23"/>
    </row>
    <row r="40" spans="1:8" x14ac:dyDescent="0.25">
      <c r="A40" s="14" t="s">
        <v>38</v>
      </c>
      <c r="B40" s="14" t="s">
        <v>39</v>
      </c>
      <c r="C40" s="15">
        <v>18.690000000000001</v>
      </c>
      <c r="D40" s="14">
        <v>0.36170000000000002</v>
      </c>
      <c r="E40" s="23">
        <f>ROUND(C40*D40,2)</f>
        <v>6.76</v>
      </c>
      <c r="F40" s="16">
        <v>0</v>
      </c>
      <c r="G40" s="23">
        <f>ROUND(E40*F40,2)</f>
        <v>0</v>
      </c>
      <c r="H40" s="23">
        <f>ROUND(E40-G40,2)</f>
        <v>6.76</v>
      </c>
    </row>
    <row r="41" spans="1:8" x14ac:dyDescent="0.25">
      <c r="A41" s="14" t="s">
        <v>133</v>
      </c>
      <c r="B41" s="14" t="s">
        <v>39</v>
      </c>
      <c r="C41" s="15">
        <v>18.690000000000001</v>
      </c>
      <c r="D41" s="14">
        <v>0.12770000000000001</v>
      </c>
      <c r="E41" s="23">
        <f>ROUND(C41*D41,2)</f>
        <v>2.39</v>
      </c>
      <c r="F41" s="16">
        <v>0</v>
      </c>
      <c r="G41" s="23">
        <f>ROUND(E41*F41,2)</f>
        <v>0</v>
      </c>
      <c r="H41" s="23">
        <f>ROUND(E41-G41,2)</f>
        <v>2.39</v>
      </c>
    </row>
    <row r="42" spans="1:8" x14ac:dyDescent="0.25">
      <c r="A42" s="13" t="s">
        <v>43</v>
      </c>
      <c r="C42" s="23"/>
      <c r="E42" s="23"/>
    </row>
    <row r="43" spans="1:8" x14ac:dyDescent="0.25">
      <c r="A43" s="14" t="s">
        <v>42</v>
      </c>
      <c r="B43" s="14" t="s">
        <v>39</v>
      </c>
      <c r="C43" s="15">
        <v>9.06</v>
      </c>
      <c r="D43" s="14">
        <v>0.1832</v>
      </c>
      <c r="E43" s="23">
        <f>ROUND(C43*D43,2)</f>
        <v>1.66</v>
      </c>
      <c r="F43" s="16">
        <v>0</v>
      </c>
      <c r="G43" s="23">
        <f>ROUND(E43*F43,2)</f>
        <v>0</v>
      </c>
      <c r="H43" s="23">
        <f>ROUND(E43-G43,2)</f>
        <v>1.66</v>
      </c>
    </row>
    <row r="44" spans="1:8" x14ac:dyDescent="0.25">
      <c r="A44" s="14" t="s">
        <v>44</v>
      </c>
      <c r="B44" s="14" t="s">
        <v>39</v>
      </c>
      <c r="C44" s="15">
        <v>18.71</v>
      </c>
      <c r="D44" s="14">
        <v>0.44040000000000001</v>
      </c>
      <c r="E44" s="23">
        <f>ROUND(C44*D44,2)</f>
        <v>8.24</v>
      </c>
      <c r="F44" s="16">
        <v>0</v>
      </c>
      <c r="G44" s="23">
        <f>ROUND(E44*F44,2)</f>
        <v>0</v>
      </c>
      <c r="H44" s="23">
        <f>ROUND(E44-G44,2)</f>
        <v>8.24</v>
      </c>
    </row>
    <row r="45" spans="1:8" x14ac:dyDescent="0.25">
      <c r="A45" s="13" t="s">
        <v>45</v>
      </c>
      <c r="C45" s="23"/>
      <c r="E45" s="23"/>
    </row>
    <row r="46" spans="1:8" x14ac:dyDescent="0.25">
      <c r="A46" s="14" t="s">
        <v>38</v>
      </c>
      <c r="B46" s="14" t="s">
        <v>19</v>
      </c>
      <c r="C46" s="15">
        <v>2.86</v>
      </c>
      <c r="D46" s="14">
        <v>4.1883999999999997</v>
      </c>
      <c r="E46" s="23">
        <f>ROUND(C46*D46,2)</f>
        <v>11.98</v>
      </c>
      <c r="F46" s="16">
        <v>0</v>
      </c>
      <c r="G46" s="23">
        <f>ROUND(E46*F46,2)</f>
        <v>0</v>
      </c>
      <c r="H46" s="23">
        <f>ROUND(E46-G46,2)</f>
        <v>11.98</v>
      </c>
    </row>
    <row r="47" spans="1:8" x14ac:dyDescent="0.25">
      <c r="A47" s="14" t="s">
        <v>133</v>
      </c>
      <c r="B47" s="14" t="s">
        <v>19</v>
      </c>
      <c r="C47" s="15">
        <v>2.86</v>
      </c>
      <c r="D47" s="14">
        <v>1.742</v>
      </c>
      <c r="E47" s="23">
        <f>ROUND(C47*D47,2)</f>
        <v>4.9800000000000004</v>
      </c>
      <c r="F47" s="16">
        <v>0</v>
      </c>
      <c r="G47" s="23">
        <f>ROUND(E47*F47,2)</f>
        <v>0</v>
      </c>
      <c r="H47" s="23">
        <f>ROUND(E47-G47,2)</f>
        <v>4.9800000000000004</v>
      </c>
    </row>
    <row r="48" spans="1:8" x14ac:dyDescent="0.25">
      <c r="A48" s="13" t="s">
        <v>47</v>
      </c>
      <c r="C48" s="23"/>
      <c r="E48" s="23"/>
    </row>
    <row r="49" spans="1:8" x14ac:dyDescent="0.25">
      <c r="A49" s="14" t="s">
        <v>42</v>
      </c>
      <c r="B49" s="14" t="s">
        <v>48</v>
      </c>
      <c r="C49" s="15">
        <v>10.92</v>
      </c>
      <c r="D49" s="14">
        <v>1</v>
      </c>
      <c r="E49" s="23">
        <f>ROUND(C49*D49,2)</f>
        <v>10.92</v>
      </c>
      <c r="F49" s="16">
        <v>0</v>
      </c>
      <c r="G49" s="23">
        <f>ROUND(E49*F49,2)</f>
        <v>0</v>
      </c>
      <c r="H49" s="23">
        <f t="shared" ref="H49:H54" si="0">ROUND(E49-G49,2)</f>
        <v>10.92</v>
      </c>
    </row>
    <row r="50" spans="1:8" x14ac:dyDescent="0.25">
      <c r="A50" s="14" t="s">
        <v>38</v>
      </c>
      <c r="B50" s="14" t="s">
        <v>48</v>
      </c>
      <c r="C50" s="15">
        <v>3.69</v>
      </c>
      <c r="D50" s="14">
        <v>1</v>
      </c>
      <c r="E50" s="23">
        <f>ROUND(C50*D50,2)</f>
        <v>3.69</v>
      </c>
      <c r="F50" s="16">
        <v>0</v>
      </c>
      <c r="G50" s="23">
        <f>ROUND(E50*F50,2)</f>
        <v>0</v>
      </c>
      <c r="H50" s="23">
        <f t="shared" si="0"/>
        <v>3.69</v>
      </c>
    </row>
    <row r="51" spans="1:8" x14ac:dyDescent="0.25">
      <c r="A51" s="14" t="s">
        <v>133</v>
      </c>
      <c r="B51" s="14" t="s">
        <v>48</v>
      </c>
      <c r="C51" s="15">
        <v>6.16</v>
      </c>
      <c r="D51" s="14">
        <v>1</v>
      </c>
      <c r="E51" s="23">
        <f>ROUND(C51*D51,2)</f>
        <v>6.16</v>
      </c>
      <c r="F51" s="16">
        <v>0</v>
      </c>
      <c r="G51" s="23">
        <f>ROUND(E51*F51,2)</f>
        <v>0</v>
      </c>
      <c r="H51" s="23">
        <f t="shared" si="0"/>
        <v>6.16</v>
      </c>
    </row>
    <row r="52" spans="1:8" x14ac:dyDescent="0.25">
      <c r="A52" s="9" t="s">
        <v>49</v>
      </c>
      <c r="B52" s="9" t="s">
        <v>48</v>
      </c>
      <c r="C52" s="10">
        <v>23.34</v>
      </c>
      <c r="D52" s="9">
        <v>1</v>
      </c>
      <c r="E52" s="22">
        <f>ROUND(C52*D52,2)</f>
        <v>23.34</v>
      </c>
      <c r="F52" s="11">
        <v>0</v>
      </c>
      <c r="G52" s="22">
        <f>ROUND(E52*F52,2)</f>
        <v>0</v>
      </c>
      <c r="H52" s="22">
        <f t="shared" si="0"/>
        <v>23.34</v>
      </c>
    </row>
    <row r="53" spans="1:8" x14ac:dyDescent="0.25">
      <c r="A53" s="7" t="s">
        <v>50</v>
      </c>
      <c r="C53" s="23"/>
      <c r="E53" s="23">
        <f>SUM(E12:E52)</f>
        <v>573.67000000000007</v>
      </c>
      <c r="G53" s="12">
        <f>SUM(G12:G52)</f>
        <v>0</v>
      </c>
      <c r="H53" s="12">
        <f t="shared" si="0"/>
        <v>573.66999999999996</v>
      </c>
    </row>
    <row r="54" spans="1:8" x14ac:dyDescent="0.25">
      <c r="A54" s="7" t="s">
        <v>51</v>
      </c>
      <c r="C54" s="23"/>
      <c r="E54" s="23">
        <f>+E8-E53</f>
        <v>305.2299999999999</v>
      </c>
      <c r="G54" s="12">
        <f>+G8-G53</f>
        <v>0</v>
      </c>
      <c r="H54" s="12">
        <f t="shared" si="0"/>
        <v>305.23</v>
      </c>
    </row>
    <row r="55" spans="1:8" x14ac:dyDescent="0.25">
      <c r="A55" t="s">
        <v>12</v>
      </c>
      <c r="C55" s="23"/>
      <c r="E55" s="23"/>
    </row>
    <row r="56" spans="1:8" x14ac:dyDescent="0.25">
      <c r="A56" s="7" t="s">
        <v>52</v>
      </c>
      <c r="C56" s="23"/>
      <c r="E56" s="23"/>
    </row>
    <row r="57" spans="1:8" x14ac:dyDescent="0.25">
      <c r="A57" s="14" t="s">
        <v>42</v>
      </c>
      <c r="B57" s="14" t="s">
        <v>48</v>
      </c>
      <c r="C57" s="15">
        <v>18.59</v>
      </c>
      <c r="D57" s="14">
        <v>1</v>
      </c>
      <c r="E57" s="23">
        <f>ROUND(C57*D57,2)</f>
        <v>18.59</v>
      </c>
      <c r="F57" s="16">
        <v>0</v>
      </c>
      <c r="G57" s="23">
        <f>ROUND(E57*F57,2)</f>
        <v>0</v>
      </c>
      <c r="H57" s="23">
        <f t="shared" ref="H57:H62" si="1">ROUND(E57-G57,2)</f>
        <v>18.59</v>
      </c>
    </row>
    <row r="58" spans="1:8" x14ac:dyDescent="0.25">
      <c r="A58" s="14" t="s">
        <v>38</v>
      </c>
      <c r="B58" s="14" t="s">
        <v>48</v>
      </c>
      <c r="C58" s="15">
        <v>28.58</v>
      </c>
      <c r="D58" s="14">
        <v>1</v>
      </c>
      <c r="E58" s="23">
        <f>ROUND(C58*D58,2)</f>
        <v>28.58</v>
      </c>
      <c r="F58" s="16">
        <v>0</v>
      </c>
      <c r="G58" s="23">
        <f>ROUND(E58*F58,2)</f>
        <v>0</v>
      </c>
      <c r="H58" s="23">
        <f t="shared" si="1"/>
        <v>28.58</v>
      </c>
    </row>
    <row r="59" spans="1:8" x14ac:dyDescent="0.25">
      <c r="A59" s="9" t="s">
        <v>133</v>
      </c>
      <c r="B59" s="9" t="s">
        <v>48</v>
      </c>
      <c r="C59" s="10">
        <v>29.49</v>
      </c>
      <c r="D59" s="9">
        <v>1</v>
      </c>
      <c r="E59" s="22">
        <f>ROUND(C59*D59,2)</f>
        <v>29.49</v>
      </c>
      <c r="F59" s="11">
        <v>0</v>
      </c>
      <c r="G59" s="22">
        <f>ROUND(E59*F59,2)</f>
        <v>0</v>
      </c>
      <c r="H59" s="22">
        <f t="shared" si="1"/>
        <v>29.49</v>
      </c>
    </row>
    <row r="60" spans="1:8" x14ac:dyDescent="0.25">
      <c r="A60" s="7" t="s">
        <v>53</v>
      </c>
      <c r="C60" s="23"/>
      <c r="E60" s="23">
        <f>SUM(E57:E59)</f>
        <v>76.66</v>
      </c>
      <c r="G60" s="12">
        <f>SUM(G57:G59)</f>
        <v>0</v>
      </c>
      <c r="H60" s="12">
        <f t="shared" si="1"/>
        <v>76.66</v>
      </c>
    </row>
    <row r="61" spans="1:8" x14ac:dyDescent="0.25">
      <c r="A61" s="7" t="s">
        <v>54</v>
      </c>
      <c r="C61" s="23"/>
      <c r="E61" s="23">
        <f>+E53+E60</f>
        <v>650.33000000000004</v>
      </c>
      <c r="G61" s="12">
        <f>+G53+G60</f>
        <v>0</v>
      </c>
      <c r="H61" s="12">
        <f t="shared" si="1"/>
        <v>650.33000000000004</v>
      </c>
    </row>
    <row r="62" spans="1:8" x14ac:dyDescent="0.25">
      <c r="A62" s="7" t="s">
        <v>55</v>
      </c>
      <c r="C62" s="23"/>
      <c r="E62" s="23">
        <f>+E8-E61</f>
        <v>228.56999999999994</v>
      </c>
      <c r="G62" s="12">
        <f>+G8-G61</f>
        <v>0</v>
      </c>
      <c r="H62" s="12">
        <f t="shared" si="1"/>
        <v>228.57</v>
      </c>
    </row>
    <row r="63" spans="1:8" x14ac:dyDescent="0.25">
      <c r="A63" t="s">
        <v>119</v>
      </c>
      <c r="C63" s="23"/>
      <c r="E63" s="23"/>
    </row>
    <row r="64" spans="1:8" x14ac:dyDescent="0.25">
      <c r="A64" t="s">
        <v>424</v>
      </c>
      <c r="C64" s="23"/>
      <c r="E64" s="23"/>
    </row>
    <row r="66" spans="1:5" x14ac:dyDescent="0.25">
      <c r="A66" s="7" t="s">
        <v>120</v>
      </c>
      <c r="C66" s="23"/>
      <c r="E66" s="23"/>
    </row>
    <row r="67" spans="1:5" x14ac:dyDescent="0.25">
      <c r="A67" s="7" t="s">
        <v>121</v>
      </c>
      <c r="C67" s="23"/>
      <c r="E67" s="23"/>
    </row>
    <row r="98" spans="1:8" x14ac:dyDescent="0.25">
      <c r="A98" t="str" cm="1">
        <f t="array" aca="1" ref="A98" ca="1">MID(CELL("filename",A1),FIND("]",CELL("filename",A1))+1,256)</f>
        <v>corn9</v>
      </c>
    </row>
    <row r="99" spans="1:8" x14ac:dyDescent="0.25">
      <c r="A99" s="7" t="s">
        <v>50</v>
      </c>
      <c r="E99" s="25">
        <f>VLOOKUP(A99,$A$1:$H$98,5,FALSE)</f>
        <v>573.67000000000007</v>
      </c>
    </row>
    <row r="100" spans="1:8" x14ac:dyDescent="0.25">
      <c r="A100" s="7" t="s">
        <v>288</v>
      </c>
      <c r="E100" s="25">
        <f>VLOOKUP(A100,$A$1:$H$98,5,FALSE)</f>
        <v>76.66</v>
      </c>
    </row>
    <row r="101" spans="1:8" x14ac:dyDescent="0.25">
      <c r="A101" s="7" t="s">
        <v>289</v>
      </c>
      <c r="E101" s="25">
        <f t="shared" ref="E101" si="2">VLOOKUP(A101,$A$1:$H$98,5,FALSE)</f>
        <v>650.33000000000004</v>
      </c>
    </row>
    <row r="102" spans="1:8" x14ac:dyDescent="0.25">
      <c r="A102" s="4" t="s">
        <v>55</v>
      </c>
      <c r="B102" s="1"/>
      <c r="C102" s="1"/>
      <c r="D102" s="1"/>
      <c r="E102" s="27">
        <f>VLOOKUP(A102,$A$1:$H$98,5,FALSE)</f>
        <v>228.56999999999994</v>
      </c>
    </row>
    <row r="104" spans="1:8" x14ac:dyDescent="0.25">
      <c r="A104" s="21"/>
      <c r="B104" s="26"/>
      <c r="C104" s="26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8D8E-4849-4958-ABEC-A092112B6E10}">
  <sheetPr codeName="Sheet12"/>
  <dimension ref="A1:H116"/>
  <sheetViews>
    <sheetView topLeftCell="A4" workbookViewId="0">
      <selection activeCell="A104" sqref="A104:J124"/>
    </sheetView>
  </sheetViews>
  <sheetFormatPr defaultRowHeight="15" x14ac:dyDescent="0.25"/>
  <cols>
    <col min="1" max="1" width="31.85546875" customWidth="1"/>
    <col min="5" max="5" width="14.5703125" bestFit="1" customWidth="1"/>
    <col min="8" max="8" width="10.7109375" customWidth="1"/>
  </cols>
  <sheetData>
    <row r="1" spans="1:8" x14ac:dyDescent="0.25">
      <c r="A1" s="81" t="s">
        <v>223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413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414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56</v>
      </c>
      <c r="B7" s="9" t="s">
        <v>123</v>
      </c>
      <c r="C7" s="28">
        <f>IF(Calculator!B7="Corn",Calculator!B15,IF(Calculator!B20="Corn",Calculator!B28,5.17))</f>
        <v>5.17</v>
      </c>
      <c r="D7" s="29">
        <f>IF(Calculator!B7="Corn",Calculator!B11,IF(Calculator!B20="Corn",Calculator!B24,220))</f>
        <v>220</v>
      </c>
      <c r="E7" s="22">
        <f>ROUND(C7*D7,2)</f>
        <v>1137.4000000000001</v>
      </c>
      <c r="F7" s="11">
        <v>0</v>
      </c>
      <c r="G7" s="22">
        <f>ROUND(E7*F7,2)</f>
        <v>0</v>
      </c>
      <c r="H7" s="22">
        <f>ROUND(E7-G7,2)</f>
        <v>1137.4000000000001</v>
      </c>
    </row>
    <row r="8" spans="1:8" x14ac:dyDescent="0.25">
      <c r="A8" s="7" t="s">
        <v>11</v>
      </c>
      <c r="C8" s="23"/>
      <c r="E8" s="23">
        <f>SUM(E7:E7)</f>
        <v>1137.4000000000001</v>
      </c>
      <c r="G8" s="12">
        <f>SUM(G7:G7)</f>
        <v>0</v>
      </c>
      <c r="H8" s="12">
        <f>ROUND(E8-G8,2)</f>
        <v>1137.4000000000001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</v>
      </c>
      <c r="E13" s="23">
        <f>ROUND(C13*D13,2)</f>
        <v>7.5</v>
      </c>
      <c r="F13" s="16">
        <v>0</v>
      </c>
      <c r="G13" s="23">
        <f>ROUND(E13*F13,2)</f>
        <v>0</v>
      </c>
      <c r="H13" s="23">
        <f>ROUND(E13-G13,2)</f>
        <v>7.5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153</v>
      </c>
      <c r="B15" s="14" t="s">
        <v>21</v>
      </c>
      <c r="C15" s="15">
        <v>36.68</v>
      </c>
      <c r="D15" s="14">
        <v>1.63</v>
      </c>
      <c r="E15" s="23">
        <f>ROUND(C15*D15,2)</f>
        <v>59.79</v>
      </c>
      <c r="F15" s="16">
        <v>0</v>
      </c>
      <c r="G15" s="23">
        <f>ROUND(E15*F15,2)</f>
        <v>0</v>
      </c>
      <c r="H15" s="23">
        <f>ROUND(E15-G15,2)</f>
        <v>59.79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1.25</v>
      </c>
      <c r="E16" s="23">
        <f>ROUND(C16*D16,2)</f>
        <v>33.86</v>
      </c>
      <c r="F16" s="16">
        <v>0</v>
      </c>
      <c r="G16" s="23">
        <f>ROUND(E16*F16,2)</f>
        <v>0</v>
      </c>
      <c r="H16" s="23">
        <f>ROUND(E16-G16,2)</f>
        <v>33.86</v>
      </c>
    </row>
    <row r="17" spans="1:8" x14ac:dyDescent="0.25">
      <c r="A17" s="14" t="s">
        <v>147</v>
      </c>
      <c r="B17" s="14" t="s">
        <v>19</v>
      </c>
      <c r="C17" s="15">
        <v>3.85</v>
      </c>
      <c r="D17" s="14">
        <v>5</v>
      </c>
      <c r="E17" s="23">
        <f>ROUND(C17*D17,2)</f>
        <v>19.25</v>
      </c>
      <c r="F17" s="16">
        <v>0</v>
      </c>
      <c r="G17" s="23">
        <f>ROUND(E17*F17,2)</f>
        <v>0</v>
      </c>
      <c r="H17" s="23">
        <f>ROUND(E17-G17,2)</f>
        <v>19.25</v>
      </c>
    </row>
    <row r="18" spans="1:8" x14ac:dyDescent="0.25">
      <c r="A18" s="14" t="s">
        <v>103</v>
      </c>
      <c r="B18" s="14" t="s">
        <v>19</v>
      </c>
      <c r="C18" s="15">
        <v>2.41</v>
      </c>
      <c r="D18" s="14">
        <v>43.834800000000001</v>
      </c>
      <c r="E18" s="23">
        <f>ROUND(C18*D18,2)</f>
        <v>105.64</v>
      </c>
      <c r="F18" s="16">
        <v>0</v>
      </c>
      <c r="G18" s="23">
        <f>ROUND(E18*F18,2)</f>
        <v>0</v>
      </c>
      <c r="H18" s="23">
        <f>ROUND(E18-G18,2)</f>
        <v>105.64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399</v>
      </c>
      <c r="B20" s="14" t="s">
        <v>18</v>
      </c>
      <c r="C20" s="15">
        <v>1.47</v>
      </c>
      <c r="D20" s="14">
        <v>13.7</v>
      </c>
      <c r="E20" s="23">
        <f>ROUND(C20*D20,2)</f>
        <v>20.14</v>
      </c>
      <c r="F20" s="16">
        <v>0</v>
      </c>
      <c r="G20" s="23">
        <f>ROUND(E20*F20,2)</f>
        <v>0</v>
      </c>
      <c r="H20" s="23">
        <f>ROUND(E20-G20,2)</f>
        <v>20.14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25</v>
      </c>
      <c r="B22" s="14" t="s">
        <v>18</v>
      </c>
      <c r="C22" s="15">
        <v>0.12</v>
      </c>
      <c r="D22" s="14">
        <v>32</v>
      </c>
      <c r="E22" s="23">
        <f>ROUND(C22*D22,2)</f>
        <v>3.84</v>
      </c>
      <c r="F22" s="16">
        <v>0</v>
      </c>
      <c r="G22" s="23">
        <f>ROUND(E22*F22,2)</f>
        <v>0</v>
      </c>
      <c r="H22" s="23">
        <f>ROUND(E22-G22,2)</f>
        <v>3.84</v>
      </c>
    </row>
    <row r="23" spans="1:8" x14ac:dyDescent="0.25">
      <c r="A23" s="14" t="s">
        <v>59</v>
      </c>
      <c r="B23" s="14" t="s">
        <v>26</v>
      </c>
      <c r="C23" s="15">
        <v>15</v>
      </c>
      <c r="D23" s="14">
        <v>0.5</v>
      </c>
      <c r="E23" s="23">
        <f>ROUND(C23*D23,2)</f>
        <v>7.5</v>
      </c>
      <c r="F23" s="16">
        <v>0</v>
      </c>
      <c r="G23" s="23">
        <f>ROUND(E23*F23,2)</f>
        <v>0</v>
      </c>
      <c r="H23" s="23">
        <f>ROUND(E23-G23,2)</f>
        <v>7.5</v>
      </c>
    </row>
    <row r="24" spans="1:8" x14ac:dyDescent="0.25">
      <c r="A24" s="14" t="s">
        <v>104</v>
      </c>
      <c r="B24" s="14" t="s">
        <v>26</v>
      </c>
      <c r="C24" s="15">
        <v>15.01</v>
      </c>
      <c r="D24" s="14">
        <v>1</v>
      </c>
      <c r="E24" s="23">
        <f>ROUND(C24*D24,2)</f>
        <v>15.01</v>
      </c>
      <c r="F24" s="16">
        <v>0</v>
      </c>
      <c r="G24" s="23">
        <f>ROUND(E24*F24,2)</f>
        <v>0</v>
      </c>
      <c r="H24" s="23">
        <f>ROUND(E24-G24,2)</f>
        <v>15.01</v>
      </c>
    </row>
    <row r="25" spans="1:8" x14ac:dyDescent="0.25">
      <c r="A25" s="14" t="s">
        <v>126</v>
      </c>
      <c r="B25" s="14" t="s">
        <v>26</v>
      </c>
      <c r="C25" s="15">
        <v>2.1800000000000002</v>
      </c>
      <c r="D25" s="14">
        <v>4</v>
      </c>
      <c r="E25" s="23">
        <f>ROUND(C25*D25,2)</f>
        <v>8.7200000000000006</v>
      </c>
      <c r="F25" s="16">
        <v>0</v>
      </c>
      <c r="G25" s="23">
        <f>ROUND(E25*F25,2)</f>
        <v>0</v>
      </c>
      <c r="H25" s="23">
        <f>ROUND(E25-G25,2)</f>
        <v>8.7200000000000006</v>
      </c>
    </row>
    <row r="26" spans="1:8" x14ac:dyDescent="0.25">
      <c r="A26" s="14" t="s">
        <v>127</v>
      </c>
      <c r="B26" s="14" t="s">
        <v>26</v>
      </c>
      <c r="C26" s="15">
        <v>6.11</v>
      </c>
      <c r="D26" s="14">
        <v>3.6</v>
      </c>
      <c r="E26" s="23">
        <f>ROUND(C26*D26,2)</f>
        <v>22</v>
      </c>
      <c r="F26" s="16">
        <v>0</v>
      </c>
      <c r="G26" s="23">
        <f>ROUND(E26*F26,2)</f>
        <v>0</v>
      </c>
      <c r="H26" s="23">
        <f>ROUND(E26-G26,2)</f>
        <v>22</v>
      </c>
    </row>
    <row r="27" spans="1:8" x14ac:dyDescent="0.25">
      <c r="A27" s="13" t="s">
        <v>27</v>
      </c>
      <c r="C27" s="23"/>
      <c r="E27" s="23"/>
    </row>
    <row r="28" spans="1:8" x14ac:dyDescent="0.25">
      <c r="A28" s="14" t="s">
        <v>110</v>
      </c>
      <c r="B28" s="14" t="s">
        <v>18</v>
      </c>
      <c r="C28" s="15">
        <v>0.48</v>
      </c>
      <c r="D28" s="14">
        <v>6.4020000000000001</v>
      </c>
      <c r="E28" s="23">
        <f>ROUND(C28*D28,2)</f>
        <v>3.07</v>
      </c>
      <c r="F28" s="16">
        <v>0</v>
      </c>
      <c r="G28" s="23">
        <f>ROUND(E28*F28,2)</f>
        <v>0</v>
      </c>
      <c r="H28" s="23">
        <f>ROUND(E28-G28,2)</f>
        <v>3.07</v>
      </c>
    </row>
    <row r="29" spans="1:8" x14ac:dyDescent="0.25">
      <c r="A29" s="13" t="s">
        <v>33</v>
      </c>
      <c r="C29" s="23"/>
      <c r="E29" s="23"/>
    </row>
    <row r="30" spans="1:8" x14ac:dyDescent="0.25">
      <c r="A30" s="14" t="s">
        <v>149</v>
      </c>
      <c r="B30" s="14" t="s">
        <v>60</v>
      </c>
      <c r="C30" s="15">
        <v>3.61</v>
      </c>
      <c r="D30" s="14">
        <v>28</v>
      </c>
      <c r="E30" s="23">
        <f>ROUND(C30*D30,2)</f>
        <v>101.08</v>
      </c>
      <c r="F30" s="16">
        <v>0</v>
      </c>
      <c r="G30" s="23">
        <f>ROUND(E30*F30,2)</f>
        <v>0</v>
      </c>
      <c r="H30" s="23">
        <f>ROUND(E30-G30,2)</f>
        <v>101.08</v>
      </c>
    </row>
    <row r="31" spans="1:8" x14ac:dyDescent="0.25">
      <c r="A31" s="13" t="s">
        <v>113</v>
      </c>
      <c r="C31" s="23"/>
      <c r="E31" s="23"/>
    </row>
    <row r="32" spans="1:8" x14ac:dyDescent="0.25">
      <c r="A32" s="14" t="s">
        <v>114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25">
      <c r="A33" s="13" t="s">
        <v>130</v>
      </c>
      <c r="C33" s="23"/>
      <c r="E33" s="23"/>
    </row>
    <row r="34" spans="1:8" x14ac:dyDescent="0.25">
      <c r="A34" s="14" t="s">
        <v>131</v>
      </c>
      <c r="B34" s="14" t="s">
        <v>123</v>
      </c>
      <c r="C34" s="15">
        <v>0.31</v>
      </c>
      <c r="D34" s="14">
        <v>235</v>
      </c>
      <c r="E34" s="23">
        <f>ROUND(C34*D34,2)</f>
        <v>72.849999999999994</v>
      </c>
      <c r="F34" s="16">
        <v>0</v>
      </c>
      <c r="G34" s="23">
        <f>ROUND(E34*F34,2)</f>
        <v>0</v>
      </c>
      <c r="H34" s="23">
        <f>ROUND(E34-G34,2)</f>
        <v>72.849999999999994</v>
      </c>
    </row>
    <row r="35" spans="1:8" x14ac:dyDescent="0.25">
      <c r="A35" s="13" t="s">
        <v>34</v>
      </c>
      <c r="C35" s="23"/>
      <c r="E35" s="23"/>
    </row>
    <row r="36" spans="1:8" x14ac:dyDescent="0.25">
      <c r="A36" s="14" t="s">
        <v>35</v>
      </c>
      <c r="B36" s="14" t="s">
        <v>36</v>
      </c>
      <c r="C36" s="15">
        <v>51.39</v>
      </c>
      <c r="D36" s="14">
        <v>0.66600000000000004</v>
      </c>
      <c r="E36" s="23">
        <f>ROUND(C36*D36,2)</f>
        <v>34.229999999999997</v>
      </c>
      <c r="F36" s="16">
        <v>0</v>
      </c>
      <c r="G36" s="23">
        <f>ROUND(E36*F36,2)</f>
        <v>0</v>
      </c>
      <c r="H36" s="23">
        <f>ROUND(E36-G36,2)</f>
        <v>34.229999999999997</v>
      </c>
    </row>
    <row r="37" spans="1:8" x14ac:dyDescent="0.25">
      <c r="A37" s="13" t="s">
        <v>115</v>
      </c>
      <c r="C37" s="23"/>
      <c r="E37" s="23"/>
    </row>
    <row r="38" spans="1:8" x14ac:dyDescent="0.25">
      <c r="A38" s="14" t="s">
        <v>132</v>
      </c>
      <c r="B38" s="14" t="s">
        <v>48</v>
      </c>
      <c r="C38" s="15">
        <v>6</v>
      </c>
      <c r="D38" s="14">
        <v>1</v>
      </c>
      <c r="E38" s="23">
        <f>ROUND(C38*D38,2)</f>
        <v>6</v>
      </c>
      <c r="F38" s="16">
        <v>0</v>
      </c>
      <c r="G38" s="23">
        <f>ROUND(E38*F38,2)</f>
        <v>0</v>
      </c>
      <c r="H38" s="23">
        <f>ROUND(E38-G38,2)</f>
        <v>6</v>
      </c>
    </row>
    <row r="39" spans="1:8" x14ac:dyDescent="0.25">
      <c r="A39" s="13" t="s">
        <v>117</v>
      </c>
      <c r="C39" s="23"/>
      <c r="E39" s="23"/>
    </row>
    <row r="40" spans="1:8" x14ac:dyDescent="0.25">
      <c r="A40" s="14" t="s">
        <v>118</v>
      </c>
      <c r="B40" s="14" t="s">
        <v>48</v>
      </c>
      <c r="C40" s="15">
        <v>10</v>
      </c>
      <c r="D40" s="14">
        <v>0.33300000000000002</v>
      </c>
      <c r="E40" s="23">
        <f>ROUND(C40*D40,2)</f>
        <v>3.33</v>
      </c>
      <c r="F40" s="16">
        <v>0</v>
      </c>
      <c r="G40" s="23">
        <f>ROUND(E40*F40,2)</f>
        <v>0</v>
      </c>
      <c r="H40" s="23">
        <f>ROUND(E40-G40,2)</f>
        <v>3.33</v>
      </c>
    </row>
    <row r="41" spans="1:8" x14ac:dyDescent="0.25">
      <c r="A41" s="13" t="s">
        <v>37</v>
      </c>
      <c r="C41" s="23"/>
      <c r="E41" s="23"/>
    </row>
    <row r="42" spans="1:8" x14ac:dyDescent="0.25">
      <c r="A42" s="14" t="s">
        <v>38</v>
      </c>
      <c r="B42" s="14" t="s">
        <v>39</v>
      </c>
      <c r="C42" s="15">
        <v>18.690000000000001</v>
      </c>
      <c r="D42" s="14">
        <v>0.36170000000000002</v>
      </c>
      <c r="E42" s="23">
        <f>ROUND(C42*D42,2)</f>
        <v>6.76</v>
      </c>
      <c r="F42" s="16">
        <v>0</v>
      </c>
      <c r="G42" s="23">
        <f>ROUND(E42*F42,2)</f>
        <v>0</v>
      </c>
      <c r="H42" s="23">
        <f>ROUND(E42-G42,2)</f>
        <v>6.76</v>
      </c>
    </row>
    <row r="43" spans="1:8" x14ac:dyDescent="0.25">
      <c r="A43" s="14" t="s">
        <v>133</v>
      </c>
      <c r="B43" s="14" t="s">
        <v>39</v>
      </c>
      <c r="C43" s="15">
        <v>18.690000000000001</v>
      </c>
      <c r="D43" s="14">
        <v>0.12770000000000001</v>
      </c>
      <c r="E43" s="23">
        <f>ROUND(C43*D43,2)</f>
        <v>2.39</v>
      </c>
      <c r="F43" s="16">
        <v>0</v>
      </c>
      <c r="G43" s="23">
        <f>ROUND(E43*F43,2)</f>
        <v>0</v>
      </c>
      <c r="H43" s="23">
        <f>ROUND(E43-G43,2)</f>
        <v>2.39</v>
      </c>
    </row>
    <row r="44" spans="1:8" x14ac:dyDescent="0.25">
      <c r="A44" s="13" t="s">
        <v>40</v>
      </c>
      <c r="C44" s="23"/>
      <c r="E44" s="23"/>
    </row>
    <row r="45" spans="1:8" x14ac:dyDescent="0.25">
      <c r="A45" s="14" t="s">
        <v>41</v>
      </c>
      <c r="B45" s="14" t="s">
        <v>39</v>
      </c>
      <c r="C45" s="15">
        <v>9.06</v>
      </c>
      <c r="D45" s="14">
        <v>0.20369999999999999</v>
      </c>
      <c r="E45" s="23">
        <f>ROUND(C45*D45,2)</f>
        <v>1.85</v>
      </c>
      <c r="F45" s="16">
        <v>0</v>
      </c>
      <c r="G45" s="23">
        <f>ROUND(E45*F45,2)</f>
        <v>0</v>
      </c>
      <c r="H45" s="23">
        <f>ROUND(E45-G45,2)</f>
        <v>1.85</v>
      </c>
    </row>
    <row r="46" spans="1:8" x14ac:dyDescent="0.25">
      <c r="A46" s="13" t="s">
        <v>43</v>
      </c>
      <c r="C46" s="23"/>
      <c r="E46" s="23"/>
    </row>
    <row r="47" spans="1:8" x14ac:dyDescent="0.25">
      <c r="A47" s="14" t="s">
        <v>42</v>
      </c>
      <c r="B47" s="14" t="s">
        <v>39</v>
      </c>
      <c r="C47" s="15">
        <v>9.06</v>
      </c>
      <c r="D47" s="14">
        <v>0.1832</v>
      </c>
      <c r="E47" s="23">
        <f>ROUND(C47*D47,2)</f>
        <v>1.66</v>
      </c>
      <c r="F47" s="16">
        <v>0</v>
      </c>
      <c r="G47" s="23">
        <f>ROUND(E47*F47,2)</f>
        <v>0</v>
      </c>
      <c r="H47" s="23">
        <f>ROUND(E47-G47,2)</f>
        <v>1.66</v>
      </c>
    </row>
    <row r="48" spans="1:8" x14ac:dyDescent="0.25">
      <c r="A48" s="14" t="s">
        <v>44</v>
      </c>
      <c r="B48" s="14" t="s">
        <v>39</v>
      </c>
      <c r="C48" s="15">
        <v>18.71</v>
      </c>
      <c r="D48" s="14">
        <v>0.44040000000000001</v>
      </c>
      <c r="E48" s="23">
        <f>ROUND(C48*D48,2)</f>
        <v>8.24</v>
      </c>
      <c r="F48" s="16">
        <v>0</v>
      </c>
      <c r="G48" s="23">
        <f>ROUND(E48*F48,2)</f>
        <v>0</v>
      </c>
      <c r="H48" s="23">
        <f>ROUND(E48-G48,2)</f>
        <v>8.24</v>
      </c>
    </row>
    <row r="49" spans="1:8" x14ac:dyDescent="0.25">
      <c r="A49" s="13" t="s">
        <v>45</v>
      </c>
      <c r="C49" s="23"/>
      <c r="E49" s="23"/>
    </row>
    <row r="50" spans="1:8" x14ac:dyDescent="0.25">
      <c r="A50" s="14" t="s">
        <v>38</v>
      </c>
      <c r="B50" s="14" t="s">
        <v>19</v>
      </c>
      <c r="C50" s="15">
        <v>2.86</v>
      </c>
      <c r="D50" s="14">
        <v>4.1883999999999997</v>
      </c>
      <c r="E50" s="23">
        <f>ROUND(C50*D50,2)</f>
        <v>11.98</v>
      </c>
      <c r="F50" s="16">
        <v>0</v>
      </c>
      <c r="G50" s="23">
        <f>ROUND(E50*F50,2)</f>
        <v>0</v>
      </c>
      <c r="H50" s="23">
        <f>ROUND(E50-G50,2)</f>
        <v>11.98</v>
      </c>
    </row>
    <row r="51" spans="1:8" x14ac:dyDescent="0.25">
      <c r="A51" s="14" t="s">
        <v>133</v>
      </c>
      <c r="B51" s="14" t="s">
        <v>19</v>
      </c>
      <c r="C51" s="15">
        <v>2.86</v>
      </c>
      <c r="D51" s="14">
        <v>1.742</v>
      </c>
      <c r="E51" s="23">
        <f>ROUND(C51*D51,2)</f>
        <v>4.9800000000000004</v>
      </c>
      <c r="F51" s="16">
        <v>0</v>
      </c>
      <c r="G51" s="23">
        <f>ROUND(E51*F51,2)</f>
        <v>0</v>
      </c>
      <c r="H51" s="23">
        <f>ROUND(E51-G51,2)</f>
        <v>4.9800000000000004</v>
      </c>
    </row>
    <row r="52" spans="1:8" x14ac:dyDescent="0.25">
      <c r="A52" s="14" t="s">
        <v>158</v>
      </c>
      <c r="B52" s="14" t="s">
        <v>19</v>
      </c>
      <c r="C52" s="15">
        <v>2.86</v>
      </c>
      <c r="D52" s="14">
        <v>11.2011</v>
      </c>
      <c r="E52" s="23">
        <f>ROUND(C52*D52,2)</f>
        <v>32.04</v>
      </c>
      <c r="F52" s="16">
        <v>0</v>
      </c>
      <c r="G52" s="23">
        <f>ROUND(E52*F52,2)</f>
        <v>0</v>
      </c>
      <c r="H52" s="23">
        <f>ROUND(E52-G52,2)</f>
        <v>32.04</v>
      </c>
    </row>
    <row r="53" spans="1:8" x14ac:dyDescent="0.25">
      <c r="A53" s="13" t="s">
        <v>47</v>
      </c>
      <c r="C53" s="23"/>
      <c r="E53" s="23"/>
    </row>
    <row r="54" spans="1:8" x14ac:dyDescent="0.25">
      <c r="A54" s="14" t="s">
        <v>42</v>
      </c>
      <c r="B54" s="14" t="s">
        <v>48</v>
      </c>
      <c r="C54" s="15">
        <v>10.92</v>
      </c>
      <c r="D54" s="14">
        <v>1</v>
      </c>
      <c r="E54" s="23">
        <f>ROUND(C54*D54,2)</f>
        <v>10.92</v>
      </c>
      <c r="F54" s="16">
        <v>0</v>
      </c>
      <c r="G54" s="23">
        <f>ROUND(E54*F54,2)</f>
        <v>0</v>
      </c>
      <c r="H54" s="23">
        <f t="shared" ref="H54:H60" si="0">ROUND(E54-G54,2)</f>
        <v>10.92</v>
      </c>
    </row>
    <row r="55" spans="1:8" x14ac:dyDescent="0.25">
      <c r="A55" s="14" t="s">
        <v>38</v>
      </c>
      <c r="B55" s="14" t="s">
        <v>48</v>
      </c>
      <c r="C55" s="15">
        <v>3.69</v>
      </c>
      <c r="D55" s="14">
        <v>1</v>
      </c>
      <c r="E55" s="23">
        <f>ROUND(C55*D55,2)</f>
        <v>3.69</v>
      </c>
      <c r="F55" s="16">
        <v>0</v>
      </c>
      <c r="G55" s="23">
        <f>ROUND(E55*F55,2)</f>
        <v>0</v>
      </c>
      <c r="H55" s="23">
        <f t="shared" si="0"/>
        <v>3.69</v>
      </c>
    </row>
    <row r="56" spans="1:8" x14ac:dyDescent="0.25">
      <c r="A56" s="14" t="s">
        <v>133</v>
      </c>
      <c r="B56" s="14" t="s">
        <v>48</v>
      </c>
      <c r="C56" s="15">
        <v>6.16</v>
      </c>
      <c r="D56" s="14">
        <v>1</v>
      </c>
      <c r="E56" s="23">
        <f>ROUND(C56*D56,2)</f>
        <v>6.16</v>
      </c>
      <c r="F56" s="16">
        <v>0</v>
      </c>
      <c r="G56" s="23">
        <f>ROUND(E56*F56,2)</f>
        <v>0</v>
      </c>
      <c r="H56" s="23">
        <f t="shared" si="0"/>
        <v>6.16</v>
      </c>
    </row>
    <row r="57" spans="1:8" x14ac:dyDescent="0.25">
      <c r="A57" s="14" t="s">
        <v>158</v>
      </c>
      <c r="B57" s="14" t="s">
        <v>48</v>
      </c>
      <c r="C57" s="15">
        <v>21.95</v>
      </c>
      <c r="D57" s="14">
        <v>1</v>
      </c>
      <c r="E57" s="23">
        <f>ROUND(C57*D57,2)</f>
        <v>21.95</v>
      </c>
      <c r="F57" s="16">
        <v>0</v>
      </c>
      <c r="G57" s="23">
        <f>ROUND(E57*F57,2)</f>
        <v>0</v>
      </c>
      <c r="H57" s="23">
        <f t="shared" si="0"/>
        <v>21.95</v>
      </c>
    </row>
    <row r="58" spans="1:8" x14ac:dyDescent="0.25">
      <c r="A58" s="9" t="s">
        <v>49</v>
      </c>
      <c r="B58" s="9" t="s">
        <v>48</v>
      </c>
      <c r="C58" s="10">
        <v>25.74</v>
      </c>
      <c r="D58" s="9">
        <v>1</v>
      </c>
      <c r="E58" s="22">
        <f>ROUND(C58*D58,2)</f>
        <v>25.74</v>
      </c>
      <c r="F58" s="11">
        <v>0</v>
      </c>
      <c r="G58" s="22">
        <f>ROUND(E58*F58,2)</f>
        <v>0</v>
      </c>
      <c r="H58" s="22">
        <f t="shared" si="0"/>
        <v>25.74</v>
      </c>
    </row>
    <row r="59" spans="1:8" x14ac:dyDescent="0.25">
      <c r="A59" s="7" t="s">
        <v>50</v>
      </c>
      <c r="C59" s="23"/>
      <c r="E59" s="23">
        <f>SUM(E12:E58)</f>
        <v>680.25</v>
      </c>
      <c r="G59" s="12">
        <f>SUM(G12:G58)</f>
        <v>0</v>
      </c>
      <c r="H59" s="12">
        <f t="shared" si="0"/>
        <v>680.25</v>
      </c>
    </row>
    <row r="60" spans="1:8" x14ac:dyDescent="0.25">
      <c r="A60" s="7" t="s">
        <v>51</v>
      </c>
      <c r="C60" s="23"/>
      <c r="E60" s="23">
        <f>+E8-E59</f>
        <v>457.15000000000009</v>
      </c>
      <c r="G60" s="12">
        <f>+G8-G59</f>
        <v>0</v>
      </c>
      <c r="H60" s="12">
        <f t="shared" si="0"/>
        <v>457.15</v>
      </c>
    </row>
    <row r="61" spans="1:8" x14ac:dyDescent="0.25">
      <c r="A61" t="s">
        <v>12</v>
      </c>
      <c r="C61" s="23"/>
      <c r="E61" s="23"/>
    </row>
    <row r="62" spans="1:8" x14ac:dyDescent="0.25">
      <c r="A62" s="7" t="s">
        <v>52</v>
      </c>
      <c r="C62" s="23"/>
      <c r="E62" s="23"/>
    </row>
    <row r="63" spans="1:8" x14ac:dyDescent="0.25">
      <c r="A63" s="14" t="s">
        <v>42</v>
      </c>
      <c r="B63" s="14" t="s">
        <v>48</v>
      </c>
      <c r="C63" s="15">
        <v>18.59</v>
      </c>
      <c r="D63" s="14">
        <v>1</v>
      </c>
      <c r="E63" s="23">
        <f>ROUND(C63*D63,2)</f>
        <v>18.59</v>
      </c>
      <c r="F63" s="16">
        <v>0</v>
      </c>
      <c r="G63" s="23">
        <f>ROUND(E63*F63,2)</f>
        <v>0</v>
      </c>
      <c r="H63" s="23">
        <f t="shared" ref="H63:H69" si="1">ROUND(E63-G63,2)</f>
        <v>18.59</v>
      </c>
    </row>
    <row r="64" spans="1:8" x14ac:dyDescent="0.25">
      <c r="A64" s="14" t="s">
        <v>38</v>
      </c>
      <c r="B64" s="14" t="s">
        <v>48</v>
      </c>
      <c r="C64" s="15">
        <v>28.58</v>
      </c>
      <c r="D64" s="14">
        <v>1</v>
      </c>
      <c r="E64" s="23">
        <f>ROUND(C64*D64,2)</f>
        <v>28.58</v>
      </c>
      <c r="F64" s="16">
        <v>0</v>
      </c>
      <c r="G64" s="23">
        <f>ROUND(E64*F64,2)</f>
        <v>0</v>
      </c>
      <c r="H64" s="23">
        <f t="shared" si="1"/>
        <v>28.58</v>
      </c>
    </row>
    <row r="65" spans="1:8" x14ac:dyDescent="0.25">
      <c r="A65" s="14" t="s">
        <v>133</v>
      </c>
      <c r="B65" s="14" t="s">
        <v>48</v>
      </c>
      <c r="C65" s="15">
        <v>29.49</v>
      </c>
      <c r="D65" s="14">
        <v>1</v>
      </c>
      <c r="E65" s="23">
        <f>ROUND(C65*D65,2)</f>
        <v>29.49</v>
      </c>
      <c r="F65" s="16">
        <v>0</v>
      </c>
      <c r="G65" s="23">
        <f>ROUND(E65*F65,2)</f>
        <v>0</v>
      </c>
      <c r="H65" s="23">
        <f t="shared" si="1"/>
        <v>29.49</v>
      </c>
    </row>
    <row r="66" spans="1:8" x14ac:dyDescent="0.25">
      <c r="A66" s="9" t="s">
        <v>158</v>
      </c>
      <c r="B66" s="9" t="s">
        <v>48</v>
      </c>
      <c r="C66" s="10">
        <v>99.5</v>
      </c>
      <c r="D66" s="9">
        <v>1</v>
      </c>
      <c r="E66" s="22">
        <f>ROUND(C66*D66,2)</f>
        <v>99.5</v>
      </c>
      <c r="F66" s="11">
        <v>0</v>
      </c>
      <c r="G66" s="22">
        <f>ROUND(E66*F66,2)</f>
        <v>0</v>
      </c>
      <c r="H66" s="22">
        <f t="shared" si="1"/>
        <v>99.5</v>
      </c>
    </row>
    <row r="67" spans="1:8" x14ac:dyDescent="0.25">
      <c r="A67" s="7" t="s">
        <v>53</v>
      </c>
      <c r="C67" s="23"/>
      <c r="E67" s="23">
        <f>SUM(E63:E66)</f>
        <v>176.16</v>
      </c>
      <c r="G67" s="12">
        <f>SUM(G63:G66)</f>
        <v>0</v>
      </c>
      <c r="H67" s="12">
        <f t="shared" si="1"/>
        <v>176.16</v>
      </c>
    </row>
    <row r="68" spans="1:8" x14ac:dyDescent="0.25">
      <c r="A68" s="7" t="s">
        <v>54</v>
      </c>
      <c r="C68" s="23"/>
      <c r="E68" s="23">
        <f>+E59+E67</f>
        <v>856.41</v>
      </c>
      <c r="G68" s="12">
        <f>+G59+G67</f>
        <v>0</v>
      </c>
      <c r="H68" s="12">
        <f t="shared" si="1"/>
        <v>856.41</v>
      </c>
    </row>
    <row r="69" spans="1:8" x14ac:dyDescent="0.25">
      <c r="A69" s="7" t="s">
        <v>55</v>
      </c>
      <c r="C69" s="23"/>
      <c r="E69" s="23">
        <f>+E8-E68</f>
        <v>280.99000000000012</v>
      </c>
      <c r="G69" s="12">
        <f>+G8-G68</f>
        <v>0</v>
      </c>
      <c r="H69" s="12">
        <f t="shared" si="1"/>
        <v>280.99</v>
      </c>
    </row>
    <row r="70" spans="1:8" x14ac:dyDescent="0.25">
      <c r="A70" t="s">
        <v>119</v>
      </c>
      <c r="C70" s="23"/>
      <c r="E70" s="23"/>
    </row>
    <row r="71" spans="1:8" x14ac:dyDescent="0.25">
      <c r="A71" t="s">
        <v>424</v>
      </c>
      <c r="C71" s="23"/>
      <c r="E71" s="23"/>
    </row>
    <row r="73" spans="1:8" x14ac:dyDescent="0.25">
      <c r="A73" s="7" t="s">
        <v>120</v>
      </c>
      <c r="C73" s="23"/>
      <c r="E73" s="23"/>
    </row>
    <row r="74" spans="1:8" x14ac:dyDescent="0.25">
      <c r="A74" s="7" t="s">
        <v>121</v>
      </c>
      <c r="C74" s="23"/>
      <c r="E74" s="23"/>
    </row>
    <row r="98" spans="1:8" x14ac:dyDescent="0.25">
      <c r="A98" t="str" cm="1">
        <f t="array" aca="1" ref="A98" ca="1">MID(CELL("filename",A1),FIND("]",CELL("filename",A1))+1,256)</f>
        <v>corn10</v>
      </c>
    </row>
    <row r="99" spans="1:8" x14ac:dyDescent="0.25">
      <c r="A99" s="7" t="s">
        <v>50</v>
      </c>
      <c r="E99" s="25">
        <f>VLOOKUP(A99,$A$1:$H$98,5,FALSE)</f>
        <v>680.25</v>
      </c>
    </row>
    <row r="100" spans="1:8" x14ac:dyDescent="0.25">
      <c r="A100" s="7" t="s">
        <v>288</v>
      </c>
      <c r="E100" s="25">
        <f>VLOOKUP(A100,$A$1:$H$98,5,FALSE)</f>
        <v>176.16</v>
      </c>
    </row>
    <row r="101" spans="1:8" x14ac:dyDescent="0.25">
      <c r="A101" s="7" t="s">
        <v>289</v>
      </c>
      <c r="E101" s="25">
        <f t="shared" ref="E101" si="2">VLOOKUP(A101,$A$1:$H$98,5,FALSE)</f>
        <v>856.41</v>
      </c>
    </row>
    <row r="102" spans="1:8" x14ac:dyDescent="0.25">
      <c r="A102" s="4" t="s">
        <v>55</v>
      </c>
      <c r="B102" s="1"/>
      <c r="C102" s="1"/>
      <c r="D102" s="1"/>
      <c r="E102" s="27">
        <f>VLOOKUP(A102,$A$1:$H$98,5,FALSE)</f>
        <v>280.99000000000012</v>
      </c>
    </row>
    <row r="104" spans="1:8" x14ac:dyDescent="0.25">
      <c r="A104" s="21"/>
      <c r="B104" s="26"/>
      <c r="C104" s="26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5CE4-6D90-47CE-A28A-E2AC711550A1}">
  <sheetPr codeName="Sheet13"/>
  <dimension ref="A1:S163"/>
  <sheetViews>
    <sheetView topLeftCell="A92" workbookViewId="0">
      <selection activeCell="A104" sqref="A104:M127"/>
    </sheetView>
  </sheetViews>
  <sheetFormatPr defaultRowHeight="15" x14ac:dyDescent="0.25"/>
  <cols>
    <col min="1" max="1" width="25.7109375" customWidth="1"/>
    <col min="2" max="4" width="10.5703125" bestFit="1" customWidth="1"/>
    <col min="5" max="5" width="11" customWidth="1"/>
    <col min="6" max="7" width="10.5703125" bestFit="1" customWidth="1"/>
    <col min="8" max="8" width="10.85546875" customWidth="1"/>
    <col min="9" max="9" width="10.5703125" bestFit="1" customWidth="1"/>
    <col min="12" max="12" width="16.28515625" bestFit="1" customWidth="1"/>
    <col min="13" max="13" width="10.42578125" customWidth="1"/>
    <col min="14" max="14" width="10.5703125" bestFit="1" customWidth="1"/>
    <col min="15" max="15" width="11.85546875" customWidth="1"/>
    <col min="16" max="16" width="10.85546875" customWidth="1"/>
    <col min="17" max="18" width="10.7109375" customWidth="1"/>
  </cols>
  <sheetData>
    <row r="1" spans="1:8" x14ac:dyDescent="0.25">
      <c r="A1" s="81" t="s">
        <v>154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456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IF(Calculator!B7="Cotton",Calculator!C11,IF(Calculator!B20="Cotton",Calculator!C24,1620))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79</v>
      </c>
      <c r="B37" s="14" t="s">
        <v>18</v>
      </c>
      <c r="C37" s="15">
        <v>7.29</v>
      </c>
      <c r="D37" s="14">
        <v>2</v>
      </c>
      <c r="E37" s="23">
        <f t="shared" si="3"/>
        <v>14.58</v>
      </c>
      <c r="F37" s="16">
        <v>0</v>
      </c>
      <c r="G37" s="23">
        <f t="shared" si="4"/>
        <v>0</v>
      </c>
      <c r="H37" s="23">
        <f t="shared" si="5"/>
        <v>14.58</v>
      </c>
    </row>
    <row r="38" spans="1:8" x14ac:dyDescent="0.25">
      <c r="A38" s="14" t="s">
        <v>108</v>
      </c>
      <c r="B38" s="14" t="s">
        <v>18</v>
      </c>
      <c r="C38" s="15">
        <v>2.25</v>
      </c>
      <c r="D38" s="14">
        <v>6</v>
      </c>
      <c r="E38" s="23">
        <f t="shared" si="3"/>
        <v>13.5</v>
      </c>
      <c r="F38" s="16">
        <v>0</v>
      </c>
      <c r="G38" s="23">
        <f t="shared" si="4"/>
        <v>0</v>
      </c>
      <c r="H38" s="23">
        <f t="shared" si="5"/>
        <v>13.5</v>
      </c>
    </row>
    <row r="39" spans="1:8" x14ac:dyDescent="0.25">
      <c r="A39" s="14" t="s">
        <v>109</v>
      </c>
      <c r="B39" s="14" t="s">
        <v>18</v>
      </c>
      <c r="C39" s="15">
        <v>0.48</v>
      </c>
      <c r="D39" s="14">
        <v>2</v>
      </c>
      <c r="E39" s="23">
        <f t="shared" si="3"/>
        <v>0.96</v>
      </c>
      <c r="F39" s="16">
        <v>0</v>
      </c>
      <c r="G39" s="23">
        <f t="shared" si="4"/>
        <v>0</v>
      </c>
      <c r="H39" s="23">
        <f t="shared" si="5"/>
        <v>0.96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469</v>
      </c>
      <c r="B45" s="14" t="s">
        <v>60</v>
      </c>
      <c r="C45" s="15">
        <v>3.27</v>
      </c>
      <c r="D45" s="14">
        <v>45</v>
      </c>
      <c r="E45" s="23">
        <f>ROUND(C45*D45,2)</f>
        <v>147.15</v>
      </c>
      <c r="F45" s="16">
        <v>0</v>
      </c>
      <c r="G45" s="23">
        <f>ROUND(E45*F45,2)</f>
        <v>0</v>
      </c>
      <c r="H45" s="23">
        <f>ROUND(E45-G45,2)</f>
        <v>147.15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0.39929999999999999</v>
      </c>
      <c r="E61" s="23">
        <f>ROUND(C61*D61,2)</f>
        <v>7.46</v>
      </c>
      <c r="F61" s="16">
        <v>0</v>
      </c>
      <c r="G61" s="23">
        <f>ROUND(E61*F61,2)</f>
        <v>0</v>
      </c>
      <c r="H61" s="23">
        <f>ROUND(E61-G61,2)</f>
        <v>7.46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0.1236</v>
      </c>
      <c r="E64" s="23">
        <f>ROUND(C64*D64,2)</f>
        <v>1.1200000000000001</v>
      </c>
      <c r="F64" s="16">
        <v>0</v>
      </c>
      <c r="G64" s="23">
        <f>ROUND(E64*F64,2)</f>
        <v>0</v>
      </c>
      <c r="H64" s="23">
        <f>ROUND(E64-G64,2)</f>
        <v>1.1200000000000001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18.7</v>
      </c>
      <c r="D66" s="14">
        <v>0.48549999999999999</v>
      </c>
      <c r="E66" s="23">
        <f>ROUND(C66*D66,2)</f>
        <v>9.08</v>
      </c>
      <c r="F66" s="16">
        <v>0</v>
      </c>
      <c r="G66" s="23">
        <f>ROUND(E66*F66,2)</f>
        <v>0</v>
      </c>
      <c r="H66" s="23">
        <f>ROUND(E66-G66,2)</f>
        <v>9.08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6.1665000000000001</v>
      </c>
      <c r="E68" s="23">
        <f>ROUND(C68*D68,2)</f>
        <v>17.64</v>
      </c>
      <c r="F68" s="16">
        <v>0</v>
      </c>
      <c r="G68" s="23">
        <f>ROUND(E68*F68,2)</f>
        <v>0</v>
      </c>
      <c r="H68" s="23">
        <f>ROUND(E68-G68,2)</f>
        <v>17.64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4.8836000000000004</v>
      </c>
      <c r="E69" s="23">
        <f>ROUND(C69*D69,2)</f>
        <v>13.97</v>
      </c>
      <c r="F69" s="16">
        <v>0</v>
      </c>
      <c r="G69" s="23">
        <f>ROUND(E69*F69,2)</f>
        <v>0</v>
      </c>
      <c r="H69" s="23">
        <f>ROUND(E69-G69,2)</f>
        <v>13.97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11.11</v>
      </c>
      <c r="D71" s="14">
        <v>1</v>
      </c>
      <c r="E71" s="23">
        <f>ROUND(C71*D71,2)</f>
        <v>11.11</v>
      </c>
      <c r="F71" s="16">
        <v>0</v>
      </c>
      <c r="G71" s="23">
        <f>ROUND(E71*F71,2)</f>
        <v>0</v>
      </c>
      <c r="H71" s="23">
        <f t="shared" ref="H71:H76" si="6">ROUND(E71-G71,2)</f>
        <v>11.11</v>
      </c>
    </row>
    <row r="72" spans="1:8" x14ac:dyDescent="0.25">
      <c r="A72" s="14" t="s">
        <v>38</v>
      </c>
      <c r="B72" s="14" t="s">
        <v>48</v>
      </c>
      <c r="C72" s="15">
        <v>4.8899999999999997</v>
      </c>
      <c r="D72" s="14">
        <v>1</v>
      </c>
      <c r="E72" s="23">
        <f>ROUND(C72*D72,2)</f>
        <v>4.8899999999999997</v>
      </c>
      <c r="F72" s="16">
        <v>0</v>
      </c>
      <c r="G72" s="23">
        <f>ROUND(E72*F72,2)</f>
        <v>0</v>
      </c>
      <c r="H72" s="23">
        <f t="shared" si="6"/>
        <v>4.8899999999999997</v>
      </c>
    </row>
    <row r="73" spans="1:8" x14ac:dyDescent="0.25">
      <c r="A73" s="14" t="s">
        <v>91</v>
      </c>
      <c r="B73" s="14" t="s">
        <v>48</v>
      </c>
      <c r="C73" s="15">
        <v>29.85</v>
      </c>
      <c r="D73" s="14">
        <v>1</v>
      </c>
      <c r="E73" s="23">
        <f>ROUND(C73*D73,2)</f>
        <v>29.85</v>
      </c>
      <c r="F73" s="16">
        <v>0</v>
      </c>
      <c r="G73" s="23">
        <f>ROUND(E73*F73,2)</f>
        <v>0</v>
      </c>
      <c r="H73" s="23">
        <f t="shared" si="6"/>
        <v>29.85</v>
      </c>
    </row>
    <row r="74" spans="1:8" x14ac:dyDescent="0.25">
      <c r="A74" s="9" t="s">
        <v>49</v>
      </c>
      <c r="B74" s="9" t="s">
        <v>48</v>
      </c>
      <c r="C74" s="10">
        <v>30.47</v>
      </c>
      <c r="D74" s="9">
        <v>1</v>
      </c>
      <c r="E74" s="22">
        <f>ROUND(C74*D74,2)</f>
        <v>30.47</v>
      </c>
      <c r="F74" s="11">
        <v>0</v>
      </c>
      <c r="G74" s="22">
        <f>ROUND(E74*F74,2)</f>
        <v>0</v>
      </c>
      <c r="H74" s="22">
        <f t="shared" si="6"/>
        <v>30.47</v>
      </c>
    </row>
    <row r="75" spans="1:8" x14ac:dyDescent="0.25">
      <c r="A75" s="7" t="s">
        <v>50</v>
      </c>
      <c r="C75" s="23"/>
      <c r="E75" s="23">
        <f>SUM(E13:E74)</f>
        <v>892.98000000000025</v>
      </c>
      <c r="G75" s="12">
        <f>SUM(G13:G74)</f>
        <v>0</v>
      </c>
      <c r="H75" s="12">
        <f t="shared" si="6"/>
        <v>892.98</v>
      </c>
    </row>
    <row r="76" spans="1:8" x14ac:dyDescent="0.25">
      <c r="A76" s="7" t="s">
        <v>51</v>
      </c>
      <c r="C76" s="23"/>
      <c r="E76" s="23">
        <f>+E9-E75</f>
        <v>173.2199999999998</v>
      </c>
      <c r="G76" s="12">
        <f>+G9-G75</f>
        <v>0</v>
      </c>
      <c r="H76" s="12">
        <f t="shared" si="6"/>
        <v>173.22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19.829999999999998</v>
      </c>
      <c r="D79" s="14">
        <v>1</v>
      </c>
      <c r="E79" s="23">
        <f>ROUND(C79*D79,2)</f>
        <v>19.829999999999998</v>
      </c>
      <c r="F79" s="16">
        <v>0</v>
      </c>
      <c r="G79" s="23">
        <f>ROUND(E79*F79,2)</f>
        <v>0</v>
      </c>
      <c r="H79" s="23">
        <f t="shared" ref="H79:H84" si="7">ROUND(E79-G79,2)</f>
        <v>19.829999999999998</v>
      </c>
    </row>
    <row r="80" spans="1:8" x14ac:dyDescent="0.25">
      <c r="A80" s="14" t="s">
        <v>38</v>
      </c>
      <c r="B80" s="14" t="s">
        <v>48</v>
      </c>
      <c r="C80" s="15">
        <v>37.840000000000003</v>
      </c>
      <c r="D80" s="14">
        <v>1</v>
      </c>
      <c r="E80" s="23">
        <f>ROUND(C80*D80,2)</f>
        <v>37.840000000000003</v>
      </c>
      <c r="F80" s="16">
        <v>0</v>
      </c>
      <c r="G80" s="23">
        <f>ROUND(E80*F80,2)</f>
        <v>0</v>
      </c>
      <c r="H80" s="23">
        <f t="shared" si="7"/>
        <v>37.840000000000003</v>
      </c>
    </row>
    <row r="81" spans="1:8" x14ac:dyDescent="0.25">
      <c r="A81" s="9" t="s">
        <v>91</v>
      </c>
      <c r="B81" s="9" t="s">
        <v>48</v>
      </c>
      <c r="C81" s="10">
        <v>145.02000000000001</v>
      </c>
      <c r="D81" s="9">
        <v>1</v>
      </c>
      <c r="E81" s="22">
        <f>ROUND(C81*D81,2)</f>
        <v>145.02000000000001</v>
      </c>
      <c r="F81" s="11">
        <v>0</v>
      </c>
      <c r="G81" s="22">
        <f>ROUND(E81*F81,2)</f>
        <v>0</v>
      </c>
      <c r="H81" s="22">
        <f t="shared" si="7"/>
        <v>145.02000000000001</v>
      </c>
    </row>
    <row r="82" spans="1:8" x14ac:dyDescent="0.25">
      <c r="A82" s="7" t="s">
        <v>53</v>
      </c>
      <c r="C82" s="23"/>
      <c r="E82" s="23">
        <f>SUM(E79:E81)</f>
        <v>202.69</v>
      </c>
      <c r="G82" s="12">
        <f>SUM(G79:G81)</f>
        <v>0</v>
      </c>
      <c r="H82" s="12">
        <f t="shared" si="7"/>
        <v>202.69</v>
      </c>
    </row>
    <row r="83" spans="1:8" x14ac:dyDescent="0.25">
      <c r="A83" s="7" t="s">
        <v>54</v>
      </c>
      <c r="C83" s="23"/>
      <c r="E83" s="23">
        <f>+E75+E82</f>
        <v>1095.6700000000003</v>
      </c>
      <c r="G83" s="12">
        <f>+G75+G82</f>
        <v>0</v>
      </c>
      <c r="H83" s="12">
        <f t="shared" si="7"/>
        <v>1095.67</v>
      </c>
    </row>
    <row r="84" spans="1:8" x14ac:dyDescent="0.25">
      <c r="A84" s="7" t="s">
        <v>55</v>
      </c>
      <c r="C84" s="23"/>
      <c r="E84" s="23">
        <f>+E9-E83</f>
        <v>-29.470000000000255</v>
      </c>
      <c r="G84" s="12">
        <f>+G9-G83</f>
        <v>0</v>
      </c>
      <c r="H84" s="12">
        <f t="shared" si="7"/>
        <v>-29.47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0" spans="1:8" x14ac:dyDescent="0.25">
      <c r="A90" s="7"/>
      <c r="C90" s="23"/>
      <c r="E90" s="23"/>
    </row>
    <row r="91" spans="1:8" x14ac:dyDescent="0.25">
      <c r="C91" s="23"/>
      <c r="E91" s="23"/>
    </row>
    <row r="92" spans="1:8" x14ac:dyDescent="0.25">
      <c r="C92" s="23"/>
      <c r="E92" s="23"/>
    </row>
    <row r="93" spans="1:8" x14ac:dyDescent="0.25">
      <c r="C93" s="23"/>
      <c r="E93" s="23"/>
    </row>
    <row r="94" spans="1:8" x14ac:dyDescent="0.25">
      <c r="C94" s="23"/>
      <c r="E94" s="23"/>
    </row>
    <row r="95" spans="1:8" x14ac:dyDescent="0.25">
      <c r="C95" s="23"/>
      <c r="E95" s="23"/>
    </row>
    <row r="96" spans="1:8" x14ac:dyDescent="0.25">
      <c r="C96" s="23"/>
      <c r="E96" s="23"/>
    </row>
    <row r="97" spans="1:19" x14ac:dyDescent="0.25">
      <c r="C97" s="23"/>
      <c r="E97" s="23"/>
    </row>
    <row r="98" spans="1:19" x14ac:dyDescent="0.25">
      <c r="A98" t="str" cm="1">
        <f t="array" aca="1" ref="A98" ca="1">MID(CELL("filename",A1),FIND("]",CELL("filename",A1))+1,256)</f>
        <v>cotton1</v>
      </c>
      <c r="C98" s="23"/>
      <c r="E98" s="23"/>
    </row>
    <row r="99" spans="1:19" x14ac:dyDescent="0.25">
      <c r="A99" s="7" t="s">
        <v>50</v>
      </c>
      <c r="E99" s="25">
        <f>VLOOKUP(A99,$A$1:$H$98,5,FALSE)</f>
        <v>892.98000000000025</v>
      </c>
    </row>
    <row r="100" spans="1:19" x14ac:dyDescent="0.25">
      <c r="A100" s="7" t="s">
        <v>288</v>
      </c>
      <c r="E100" s="25">
        <f>VLOOKUP(A100,$A$1:$H$98,5,FALSE)</f>
        <v>202.69</v>
      </c>
    </row>
    <row r="101" spans="1:19" x14ac:dyDescent="0.25">
      <c r="A101" s="7" t="s">
        <v>289</v>
      </c>
      <c r="E101" s="25">
        <f t="shared" ref="E101:E102" si="8">VLOOKUP(A101,$A$1:$H$98,5,FALSE)</f>
        <v>1095.6700000000003</v>
      </c>
    </row>
    <row r="102" spans="1:19" x14ac:dyDescent="0.25">
      <c r="A102" s="7" t="s">
        <v>55</v>
      </c>
      <c r="E102" s="25">
        <f t="shared" si="8"/>
        <v>-29.470000000000255</v>
      </c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682B-BAA6-4692-AA66-1A4C507FB013}">
  <sheetPr codeName="Sheet14"/>
  <dimension ref="A1:S163"/>
  <sheetViews>
    <sheetView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101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102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467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IF(Calculator!B7="Cotton",Calculator!B11,IF(Calculator!B20="Cotton",Calculator!B24,1500))</f>
        <v>1500</v>
      </c>
      <c r="E7" s="23">
        <f>ROUND(C7*D7,2)</f>
        <v>1110</v>
      </c>
      <c r="F7" s="16">
        <v>0</v>
      </c>
      <c r="G7" s="23">
        <f>ROUND(E7*F7,2)</f>
        <v>0</v>
      </c>
      <c r="H7" s="23">
        <f>ROUND(E7-G7,2)</f>
        <v>1110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IF(Calculator!B7="Cotton",Calculator!#REF!,IF(Calculator!B20="Cotton",Calculator!C24,2025))</f>
        <v>2025</v>
      </c>
      <c r="E8" s="22">
        <f>ROUND(C8*D8,2)</f>
        <v>222.75</v>
      </c>
      <c r="F8" s="11">
        <v>0</v>
      </c>
      <c r="G8" s="22">
        <f>ROUND(E8*F8,2)</f>
        <v>0</v>
      </c>
      <c r="H8" s="22">
        <f>ROUND(E8-G8,2)</f>
        <v>222.75</v>
      </c>
    </row>
    <row r="9" spans="1:8" x14ac:dyDescent="0.25">
      <c r="A9" s="7" t="s">
        <v>11</v>
      </c>
      <c r="C9" s="23"/>
      <c r="E9" s="23">
        <f>SUM(E7:E8)</f>
        <v>1332.75</v>
      </c>
      <c r="G9" s="12">
        <f>SUM(G7:G8)</f>
        <v>0</v>
      </c>
      <c r="H9" s="12">
        <f>ROUND(E9-G9,2)</f>
        <v>1332.75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5.75</v>
      </c>
      <c r="E14" s="23">
        <f>ROUND(C14*D14,2)</f>
        <v>43.13</v>
      </c>
      <c r="F14" s="16">
        <v>0</v>
      </c>
      <c r="G14" s="23">
        <f>ROUND(E14*F14,2)</f>
        <v>0</v>
      </c>
      <c r="H14" s="23">
        <f>ROUND(E14-G14,2)</f>
        <v>43.13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108</v>
      </c>
      <c r="B37" s="14" t="s">
        <v>18</v>
      </c>
      <c r="C37" s="15">
        <v>2.25</v>
      </c>
      <c r="D37" s="14">
        <v>6</v>
      </c>
      <c r="E37" s="23">
        <f t="shared" si="3"/>
        <v>13.5</v>
      </c>
      <c r="F37" s="16">
        <v>0</v>
      </c>
      <c r="G37" s="23">
        <f t="shared" si="4"/>
        <v>0</v>
      </c>
      <c r="H37" s="23">
        <f t="shared" si="5"/>
        <v>13.5</v>
      </c>
    </row>
    <row r="38" spans="1:8" x14ac:dyDescent="0.25">
      <c r="A38" s="14" t="s">
        <v>109</v>
      </c>
      <c r="B38" s="14" t="s">
        <v>18</v>
      </c>
      <c r="C38" s="15">
        <v>0.48</v>
      </c>
      <c r="D38" s="14">
        <v>2</v>
      </c>
      <c r="E38" s="23">
        <f t="shared" si="3"/>
        <v>0.96</v>
      </c>
      <c r="F38" s="16">
        <v>0</v>
      </c>
      <c r="G38" s="23">
        <f t="shared" si="4"/>
        <v>0</v>
      </c>
      <c r="H38" s="23">
        <f t="shared" si="5"/>
        <v>0.96</v>
      </c>
    </row>
    <row r="39" spans="1:8" x14ac:dyDescent="0.25">
      <c r="A39" s="14" t="s">
        <v>79</v>
      </c>
      <c r="B39" s="14" t="s">
        <v>18</v>
      </c>
      <c r="C39" s="15">
        <v>7.29</v>
      </c>
      <c r="D39" s="14">
        <v>2</v>
      </c>
      <c r="E39" s="23">
        <f t="shared" si="3"/>
        <v>14.58</v>
      </c>
      <c r="F39" s="16">
        <v>0</v>
      </c>
      <c r="G39" s="23">
        <f t="shared" si="4"/>
        <v>0</v>
      </c>
      <c r="H39" s="23">
        <f t="shared" si="5"/>
        <v>14.58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30</v>
      </c>
      <c r="C44" s="23"/>
      <c r="E44" s="23"/>
    </row>
    <row r="45" spans="1:8" x14ac:dyDescent="0.25">
      <c r="A45" s="14" t="s">
        <v>31</v>
      </c>
      <c r="B45" s="14" t="s">
        <v>32</v>
      </c>
      <c r="C45" s="15">
        <v>0.24</v>
      </c>
      <c r="D45" s="14">
        <v>33</v>
      </c>
      <c r="E45" s="23">
        <f>ROUND(C45*D45,2)</f>
        <v>7.92</v>
      </c>
      <c r="F45" s="16">
        <v>0</v>
      </c>
      <c r="G45" s="23">
        <f>ROUND(E45*F45,2)</f>
        <v>0</v>
      </c>
      <c r="H45" s="23">
        <f>ROUND(E45-G45,2)</f>
        <v>7.92</v>
      </c>
    </row>
    <row r="46" spans="1:8" x14ac:dyDescent="0.25">
      <c r="A46" s="13" t="s">
        <v>33</v>
      </c>
      <c r="C46" s="23"/>
      <c r="E46" s="23"/>
    </row>
    <row r="47" spans="1:8" x14ac:dyDescent="0.25">
      <c r="A47" s="14" t="s">
        <v>469</v>
      </c>
      <c r="B47" s="14" t="s">
        <v>60</v>
      </c>
      <c r="C47" s="15">
        <v>3.27</v>
      </c>
      <c r="D47" s="14">
        <v>45</v>
      </c>
      <c r="E47" s="23">
        <f>ROUND(C47*D47,2)</f>
        <v>147.15</v>
      </c>
      <c r="F47" s="16">
        <v>0</v>
      </c>
      <c r="G47" s="23">
        <f>ROUND(E47*F47,2)</f>
        <v>0</v>
      </c>
      <c r="H47" s="23">
        <f>ROUND(E47-G47,2)</f>
        <v>147.15</v>
      </c>
    </row>
    <row r="48" spans="1:8" x14ac:dyDescent="0.25">
      <c r="A48" s="13" t="s">
        <v>85</v>
      </c>
      <c r="C48" s="23"/>
      <c r="E48" s="23"/>
    </row>
    <row r="49" spans="1:8" x14ac:dyDescent="0.25">
      <c r="A49" s="14" t="s">
        <v>86</v>
      </c>
      <c r="B49" s="14" t="s">
        <v>18</v>
      </c>
      <c r="C49" s="15">
        <v>0.05</v>
      </c>
      <c r="D49" s="14">
        <v>51</v>
      </c>
      <c r="E49" s="23">
        <f>ROUND(C49*D49,2)</f>
        <v>2.5499999999999998</v>
      </c>
      <c r="F49" s="16">
        <v>0</v>
      </c>
      <c r="G49" s="23">
        <f>ROUND(E49*F49,2)</f>
        <v>0</v>
      </c>
      <c r="H49" s="23">
        <f>ROUND(E49-G49,2)</f>
        <v>2.5499999999999998</v>
      </c>
    </row>
    <row r="50" spans="1:8" x14ac:dyDescent="0.25">
      <c r="A50" s="13" t="s">
        <v>113</v>
      </c>
      <c r="C50" s="23"/>
      <c r="E50" s="23"/>
    </row>
    <row r="51" spans="1:8" x14ac:dyDescent="0.25">
      <c r="A51" s="14" t="s">
        <v>114</v>
      </c>
      <c r="B51" s="14" t="s">
        <v>26</v>
      </c>
      <c r="C51" s="15">
        <v>3.3</v>
      </c>
      <c r="D51" s="14">
        <v>0.4</v>
      </c>
      <c r="E51" s="23">
        <f>ROUND(C51*D51,2)</f>
        <v>1.32</v>
      </c>
      <c r="F51" s="16">
        <v>0</v>
      </c>
      <c r="G51" s="23">
        <f>ROUND(E51*F51,2)</f>
        <v>0</v>
      </c>
      <c r="H51" s="23">
        <f>ROUND(E51-G51,2)</f>
        <v>1.32</v>
      </c>
    </row>
    <row r="52" spans="1:8" x14ac:dyDescent="0.25">
      <c r="A52" s="13" t="s">
        <v>61</v>
      </c>
      <c r="C52" s="23"/>
      <c r="E52" s="23"/>
    </row>
    <row r="53" spans="1:8" x14ac:dyDescent="0.25">
      <c r="A53" s="14" t="s">
        <v>62</v>
      </c>
      <c r="B53" s="14" t="s">
        <v>48</v>
      </c>
      <c r="C53" s="15">
        <v>9</v>
      </c>
      <c r="D53" s="14">
        <v>1</v>
      </c>
      <c r="E53" s="23">
        <f>ROUND(C53*D53,2)</f>
        <v>9</v>
      </c>
      <c r="F53" s="16">
        <v>0</v>
      </c>
      <c r="G53" s="23">
        <f>ROUND(E53*F53,2)</f>
        <v>0</v>
      </c>
      <c r="H53" s="23">
        <f>ROUND(E53-G53,2)</f>
        <v>9</v>
      </c>
    </row>
    <row r="54" spans="1:8" x14ac:dyDescent="0.25">
      <c r="A54" s="13" t="s">
        <v>87</v>
      </c>
      <c r="C54" s="23"/>
      <c r="E54" s="23"/>
    </row>
    <row r="55" spans="1:8" x14ac:dyDescent="0.25">
      <c r="A55" s="14" t="s">
        <v>88</v>
      </c>
      <c r="B55" s="14" t="s">
        <v>48</v>
      </c>
      <c r="C55" s="15">
        <v>1</v>
      </c>
      <c r="D55" s="14">
        <v>1</v>
      </c>
      <c r="E55" s="23">
        <f>ROUND(C55*D55,2)</f>
        <v>1</v>
      </c>
      <c r="F55" s="16">
        <v>0</v>
      </c>
      <c r="G55" s="23">
        <f>ROUND(E55*F55,2)</f>
        <v>0</v>
      </c>
      <c r="H55" s="23">
        <f>ROUND(E55-G55,2)</f>
        <v>1</v>
      </c>
    </row>
    <row r="56" spans="1:8" x14ac:dyDescent="0.25">
      <c r="A56" s="13" t="s">
        <v>34</v>
      </c>
      <c r="C56" s="23"/>
      <c r="E56" s="23"/>
    </row>
    <row r="57" spans="1:8" x14ac:dyDescent="0.25">
      <c r="A57" s="14" t="s">
        <v>35</v>
      </c>
      <c r="B57" s="14" t="s">
        <v>36</v>
      </c>
      <c r="C57" s="15">
        <v>51.39</v>
      </c>
      <c r="D57" s="14">
        <v>0.66600000000000004</v>
      </c>
      <c r="E57" s="23">
        <f>ROUND(C57*D57,2)</f>
        <v>34.229999999999997</v>
      </c>
      <c r="F57" s="16">
        <v>0</v>
      </c>
      <c r="G57" s="23">
        <f>ROUND(E57*F57,2)</f>
        <v>0</v>
      </c>
      <c r="H57" s="23">
        <f>ROUND(E57-G57,2)</f>
        <v>34.229999999999997</v>
      </c>
    </row>
    <row r="58" spans="1:8" x14ac:dyDescent="0.25">
      <c r="A58" s="13" t="s">
        <v>115</v>
      </c>
      <c r="C58" s="23"/>
      <c r="E58" s="23"/>
    </row>
    <row r="59" spans="1:8" x14ac:dyDescent="0.25">
      <c r="A59" s="14" t="s">
        <v>116</v>
      </c>
      <c r="B59" s="14" t="s">
        <v>48</v>
      </c>
      <c r="C59" s="15">
        <v>8</v>
      </c>
      <c r="D59" s="14">
        <v>1</v>
      </c>
      <c r="E59" s="23">
        <f>ROUND(C59*D59,2)</f>
        <v>8</v>
      </c>
      <c r="F59" s="16">
        <v>0</v>
      </c>
      <c r="G59" s="23">
        <f>ROUND(E59*F59,2)</f>
        <v>0</v>
      </c>
      <c r="H59" s="23">
        <f>ROUND(E59-G59,2)</f>
        <v>8</v>
      </c>
    </row>
    <row r="60" spans="1:8" x14ac:dyDescent="0.25">
      <c r="A60" s="13" t="s">
        <v>117</v>
      </c>
      <c r="C60" s="23"/>
      <c r="E60" s="23"/>
    </row>
    <row r="61" spans="1:8" x14ac:dyDescent="0.25">
      <c r="A61" s="14" t="s">
        <v>118</v>
      </c>
      <c r="B61" s="14" t="s">
        <v>48</v>
      </c>
      <c r="C61" s="15">
        <v>10</v>
      </c>
      <c r="D61" s="14">
        <v>0.33300000000000002</v>
      </c>
      <c r="E61" s="23">
        <f>ROUND(C61*D61,2)</f>
        <v>3.33</v>
      </c>
      <c r="F61" s="16">
        <v>0</v>
      </c>
      <c r="G61" s="23">
        <f>ROUND(E61*F61,2)</f>
        <v>0</v>
      </c>
      <c r="H61" s="23">
        <f>ROUND(E61-G61,2)</f>
        <v>3.33</v>
      </c>
    </row>
    <row r="62" spans="1:8" x14ac:dyDescent="0.25">
      <c r="A62" s="13" t="s">
        <v>37</v>
      </c>
      <c r="C62" s="23"/>
      <c r="E62" s="23"/>
    </row>
    <row r="63" spans="1:8" x14ac:dyDescent="0.25">
      <c r="A63" s="14" t="s">
        <v>38</v>
      </c>
      <c r="B63" s="14" t="s">
        <v>39</v>
      </c>
      <c r="C63" s="15">
        <v>18.690000000000001</v>
      </c>
      <c r="D63" s="14">
        <v>0.50249999999999995</v>
      </c>
      <c r="E63" s="23">
        <f>ROUND(C63*D63,2)</f>
        <v>9.39</v>
      </c>
      <c r="F63" s="16">
        <v>0</v>
      </c>
      <c r="G63" s="23">
        <f>ROUND(E63*F63,2)</f>
        <v>0</v>
      </c>
      <c r="H63" s="23">
        <f>ROUND(E63-G63,2)</f>
        <v>9.39</v>
      </c>
    </row>
    <row r="64" spans="1:8" x14ac:dyDescent="0.25">
      <c r="A64" s="14" t="s">
        <v>91</v>
      </c>
      <c r="B64" s="14" t="s">
        <v>39</v>
      </c>
      <c r="C64" s="15">
        <v>18.690000000000001</v>
      </c>
      <c r="D64" s="14">
        <v>0.20760000000000001</v>
      </c>
      <c r="E64" s="23">
        <f>ROUND(C64*D64,2)</f>
        <v>3.88</v>
      </c>
      <c r="F64" s="16">
        <v>0</v>
      </c>
      <c r="G64" s="23">
        <f>ROUND(E64*F64,2)</f>
        <v>0</v>
      </c>
      <c r="H64" s="23">
        <f>ROUND(E64-G64,2)</f>
        <v>3.88</v>
      </c>
    </row>
    <row r="65" spans="1:8" x14ac:dyDescent="0.25">
      <c r="A65" s="13" t="s">
        <v>40</v>
      </c>
      <c r="C65" s="23"/>
      <c r="E65" s="23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0.3</v>
      </c>
      <c r="E66" s="23">
        <f>ROUND(C66*D66,2)</f>
        <v>2.72</v>
      </c>
      <c r="F66" s="16">
        <v>0</v>
      </c>
      <c r="G66" s="23">
        <f>ROUND(E66*F66,2)</f>
        <v>0</v>
      </c>
      <c r="H66" s="23">
        <f>ROUND(E66-G66,2)</f>
        <v>2.72</v>
      </c>
    </row>
    <row r="67" spans="1:8" x14ac:dyDescent="0.25">
      <c r="A67" s="14" t="s">
        <v>42</v>
      </c>
      <c r="B67" s="14" t="s">
        <v>39</v>
      </c>
      <c r="C67" s="15">
        <v>9.06</v>
      </c>
      <c r="D67" s="14">
        <v>6.25E-2</v>
      </c>
      <c r="E67" s="23">
        <f>ROUND(C67*D67,2)</f>
        <v>0.56999999999999995</v>
      </c>
      <c r="F67" s="16">
        <v>0</v>
      </c>
      <c r="G67" s="23">
        <f>ROUND(E67*F67,2)</f>
        <v>0</v>
      </c>
      <c r="H67" s="23">
        <f>ROUND(E67-G67,2)</f>
        <v>0.56999999999999995</v>
      </c>
    </row>
    <row r="68" spans="1:8" x14ac:dyDescent="0.25">
      <c r="A68" s="13" t="s">
        <v>43</v>
      </c>
      <c r="C68" s="23"/>
      <c r="E68" s="23"/>
    </row>
    <row r="69" spans="1:8" x14ac:dyDescent="0.25">
      <c r="A69" s="14" t="s">
        <v>42</v>
      </c>
      <c r="B69" s="14" t="s">
        <v>39</v>
      </c>
      <c r="C69" s="15">
        <v>9.06</v>
      </c>
      <c r="D69" s="14">
        <v>0.1236</v>
      </c>
      <c r="E69" s="23">
        <f>ROUND(C69*D69,2)</f>
        <v>1.1200000000000001</v>
      </c>
      <c r="F69" s="16">
        <v>0</v>
      </c>
      <c r="G69" s="23">
        <f>ROUND(E69*F69,2)</f>
        <v>0</v>
      </c>
      <c r="H69" s="23">
        <f>ROUND(E69-G69,2)</f>
        <v>1.1200000000000001</v>
      </c>
    </row>
    <row r="70" spans="1:8" x14ac:dyDescent="0.25">
      <c r="A70" s="14" t="s">
        <v>91</v>
      </c>
      <c r="B70" s="14" t="s">
        <v>39</v>
      </c>
      <c r="C70" s="15">
        <v>9.06</v>
      </c>
      <c r="D70" s="14">
        <v>0.18990000000000001</v>
      </c>
      <c r="E70" s="23">
        <f>ROUND(C70*D70,2)</f>
        <v>1.72</v>
      </c>
      <c r="F70" s="16">
        <v>0</v>
      </c>
      <c r="G70" s="23">
        <f>ROUND(E70*F70,2)</f>
        <v>0</v>
      </c>
      <c r="H70" s="23">
        <f>ROUND(E70-G70,2)</f>
        <v>1.72</v>
      </c>
    </row>
    <row r="71" spans="1:8" x14ac:dyDescent="0.25">
      <c r="A71" s="14" t="s">
        <v>44</v>
      </c>
      <c r="B71" s="14" t="s">
        <v>39</v>
      </c>
      <c r="C71" s="15">
        <v>18.7</v>
      </c>
      <c r="D71" s="14">
        <v>0.50529999999999997</v>
      </c>
      <c r="E71" s="23">
        <f>ROUND(C71*D71,2)</f>
        <v>9.4499999999999993</v>
      </c>
      <c r="F71" s="16">
        <v>0</v>
      </c>
      <c r="G71" s="23">
        <f>ROUND(E71*F71,2)</f>
        <v>0</v>
      </c>
      <c r="H71" s="23">
        <f>ROUND(E71-G71,2)</f>
        <v>9.4499999999999993</v>
      </c>
    </row>
    <row r="72" spans="1:8" x14ac:dyDescent="0.25">
      <c r="A72" s="13" t="s">
        <v>45</v>
      </c>
      <c r="C72" s="23"/>
      <c r="E72" s="23"/>
    </row>
    <row r="73" spans="1:8" x14ac:dyDescent="0.25">
      <c r="A73" s="14" t="s">
        <v>38</v>
      </c>
      <c r="B73" s="14" t="s">
        <v>19</v>
      </c>
      <c r="C73" s="15">
        <v>2.86</v>
      </c>
      <c r="D73" s="14">
        <v>7.2736999999999998</v>
      </c>
      <c r="E73" s="23">
        <f>ROUND(C73*D73,2)</f>
        <v>20.8</v>
      </c>
      <c r="F73" s="16">
        <v>0</v>
      </c>
      <c r="G73" s="23">
        <f>ROUND(E73*F73,2)</f>
        <v>0</v>
      </c>
      <c r="H73" s="23">
        <f>ROUND(E73-G73,2)</f>
        <v>20.8</v>
      </c>
    </row>
    <row r="74" spans="1:8" x14ac:dyDescent="0.25">
      <c r="A74" s="14" t="s">
        <v>91</v>
      </c>
      <c r="B74" s="14" t="s">
        <v>19</v>
      </c>
      <c r="C74" s="15">
        <v>2.86</v>
      </c>
      <c r="D74" s="14">
        <v>4.8836000000000004</v>
      </c>
      <c r="E74" s="23">
        <f>ROUND(C74*D74,2)</f>
        <v>13.97</v>
      </c>
      <c r="F74" s="16">
        <v>0</v>
      </c>
      <c r="G74" s="23">
        <f>ROUND(E74*F74,2)</f>
        <v>0</v>
      </c>
      <c r="H74" s="23">
        <f>ROUND(E74-G74,2)</f>
        <v>13.97</v>
      </c>
    </row>
    <row r="75" spans="1:8" x14ac:dyDescent="0.25">
      <c r="A75" s="14" t="s">
        <v>46</v>
      </c>
      <c r="B75" s="14" t="s">
        <v>19</v>
      </c>
      <c r="C75" s="15">
        <v>2.86</v>
      </c>
      <c r="D75" s="14">
        <v>8.5535999999999994</v>
      </c>
      <c r="E75" s="23">
        <f>ROUND(C75*D75,2)</f>
        <v>24.46</v>
      </c>
      <c r="F75" s="16">
        <v>0</v>
      </c>
      <c r="G75" s="23">
        <f>ROUND(E75*F75,2)</f>
        <v>0</v>
      </c>
      <c r="H75" s="23">
        <f>ROUND(E75-G75,2)</f>
        <v>24.46</v>
      </c>
    </row>
    <row r="76" spans="1:8" x14ac:dyDescent="0.25">
      <c r="A76" s="13" t="s">
        <v>47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12.07</v>
      </c>
      <c r="D77" s="14">
        <v>1</v>
      </c>
      <c r="E77" s="23">
        <f>ROUND(C77*D77,2)</f>
        <v>12.07</v>
      </c>
      <c r="F77" s="16">
        <v>0</v>
      </c>
      <c r="G77" s="23">
        <f>ROUND(E77*F77,2)</f>
        <v>0</v>
      </c>
      <c r="H77" s="23">
        <f t="shared" ref="H77:H83" si="6">ROUND(E77-G77,2)</f>
        <v>12.07</v>
      </c>
    </row>
    <row r="78" spans="1:8" x14ac:dyDescent="0.25">
      <c r="A78" s="14" t="s">
        <v>38</v>
      </c>
      <c r="B78" s="14" t="s">
        <v>48</v>
      </c>
      <c r="C78" s="15">
        <v>5.78</v>
      </c>
      <c r="D78" s="14">
        <v>1</v>
      </c>
      <c r="E78" s="23">
        <f>ROUND(C78*D78,2)</f>
        <v>5.78</v>
      </c>
      <c r="F78" s="16">
        <v>0</v>
      </c>
      <c r="G78" s="23">
        <f>ROUND(E78*F78,2)</f>
        <v>0</v>
      </c>
      <c r="H78" s="23">
        <f t="shared" si="6"/>
        <v>5.78</v>
      </c>
    </row>
    <row r="79" spans="1:8" x14ac:dyDescent="0.25">
      <c r="A79" s="14" t="s">
        <v>91</v>
      </c>
      <c r="B79" s="14" t="s">
        <v>48</v>
      </c>
      <c r="C79" s="15">
        <v>29.85</v>
      </c>
      <c r="D79" s="14">
        <v>1</v>
      </c>
      <c r="E79" s="23">
        <f>ROUND(C79*D79,2)</f>
        <v>29.85</v>
      </c>
      <c r="F79" s="16">
        <v>0</v>
      </c>
      <c r="G79" s="23">
        <f>ROUND(E79*F79,2)</f>
        <v>0</v>
      </c>
      <c r="H79" s="23">
        <f t="shared" si="6"/>
        <v>29.85</v>
      </c>
    </row>
    <row r="80" spans="1:8" x14ac:dyDescent="0.25">
      <c r="A80" s="14" t="s">
        <v>46</v>
      </c>
      <c r="B80" s="14" t="s">
        <v>48</v>
      </c>
      <c r="C80" s="15">
        <v>7.16</v>
      </c>
      <c r="D80" s="14">
        <v>1</v>
      </c>
      <c r="E80" s="23">
        <f>ROUND(C80*D80,2)</f>
        <v>7.16</v>
      </c>
      <c r="F80" s="16">
        <v>0</v>
      </c>
      <c r="G80" s="23">
        <f>ROUND(E80*F80,2)</f>
        <v>0</v>
      </c>
      <c r="H80" s="23">
        <f t="shared" si="6"/>
        <v>7.16</v>
      </c>
    </row>
    <row r="81" spans="1:8" x14ac:dyDescent="0.25">
      <c r="A81" s="9" t="s">
        <v>49</v>
      </c>
      <c r="B81" s="9" t="s">
        <v>48</v>
      </c>
      <c r="C81" s="10">
        <v>32.25</v>
      </c>
      <c r="D81" s="9">
        <v>1</v>
      </c>
      <c r="E81" s="22">
        <f>ROUND(C81*D81,2)</f>
        <v>32.25</v>
      </c>
      <c r="F81" s="11">
        <v>0</v>
      </c>
      <c r="G81" s="22">
        <f>ROUND(E81*F81,2)</f>
        <v>0</v>
      </c>
      <c r="H81" s="22">
        <f t="shared" si="6"/>
        <v>32.25</v>
      </c>
    </row>
    <row r="82" spans="1:8" x14ac:dyDescent="0.25">
      <c r="A82" s="7" t="s">
        <v>50</v>
      </c>
      <c r="C82" s="23"/>
      <c r="E82" s="23">
        <f>SUM(E13:E81)</f>
        <v>989.3000000000003</v>
      </c>
      <c r="G82" s="12">
        <f>SUM(G13:G81)</f>
        <v>0</v>
      </c>
      <c r="H82" s="12">
        <f t="shared" si="6"/>
        <v>989.3</v>
      </c>
    </row>
    <row r="83" spans="1:8" x14ac:dyDescent="0.25">
      <c r="A83" s="7" t="s">
        <v>51</v>
      </c>
      <c r="C83" s="23"/>
      <c r="E83" s="23">
        <f>+E9-E82</f>
        <v>343.4499999999997</v>
      </c>
      <c r="G83" s="12">
        <f>+G9-G82</f>
        <v>0</v>
      </c>
      <c r="H83" s="12">
        <f t="shared" si="6"/>
        <v>343.45</v>
      </c>
    </row>
    <row r="84" spans="1:8" x14ac:dyDescent="0.25">
      <c r="A84" t="s">
        <v>12</v>
      </c>
      <c r="C84" s="23"/>
      <c r="E84" s="23"/>
    </row>
    <row r="85" spans="1:8" x14ac:dyDescent="0.25">
      <c r="A85" s="7" t="s">
        <v>52</v>
      </c>
      <c r="C85" s="23"/>
      <c r="E85" s="23"/>
    </row>
    <row r="86" spans="1:8" x14ac:dyDescent="0.25">
      <c r="A86" s="14" t="s">
        <v>42</v>
      </c>
      <c r="B86" s="14" t="s">
        <v>48</v>
      </c>
      <c r="C86" s="15">
        <v>24.17</v>
      </c>
      <c r="D86" s="14">
        <v>1</v>
      </c>
      <c r="E86" s="23">
        <f>ROUND(C86*D86,2)</f>
        <v>24.17</v>
      </c>
      <c r="F86" s="16">
        <v>0</v>
      </c>
      <c r="G86" s="23">
        <f>ROUND(E86*F86,2)</f>
        <v>0</v>
      </c>
      <c r="H86" s="23">
        <f t="shared" ref="H86:H92" si="7">ROUND(E86-G86,2)</f>
        <v>24.17</v>
      </c>
    </row>
    <row r="87" spans="1:8" x14ac:dyDescent="0.25">
      <c r="A87" s="14" t="s">
        <v>38</v>
      </c>
      <c r="B87" s="14" t="s">
        <v>48</v>
      </c>
      <c r="C87" s="15">
        <v>44.81</v>
      </c>
      <c r="D87" s="14">
        <v>1</v>
      </c>
      <c r="E87" s="23">
        <f>ROUND(C87*D87,2)</f>
        <v>44.81</v>
      </c>
      <c r="F87" s="16">
        <v>0</v>
      </c>
      <c r="G87" s="23">
        <f>ROUND(E87*F87,2)</f>
        <v>0</v>
      </c>
      <c r="H87" s="23">
        <f t="shared" si="7"/>
        <v>44.81</v>
      </c>
    </row>
    <row r="88" spans="1:8" x14ac:dyDescent="0.25">
      <c r="A88" s="14" t="s">
        <v>91</v>
      </c>
      <c r="B88" s="14" t="s">
        <v>48</v>
      </c>
      <c r="C88" s="15">
        <v>145.02000000000001</v>
      </c>
      <c r="D88" s="14">
        <v>1</v>
      </c>
      <c r="E88" s="23">
        <f>ROUND(C88*D88,2)</f>
        <v>145.02000000000001</v>
      </c>
      <c r="F88" s="16">
        <v>0</v>
      </c>
      <c r="G88" s="23">
        <f>ROUND(E88*F88,2)</f>
        <v>0</v>
      </c>
      <c r="H88" s="23">
        <f t="shared" si="7"/>
        <v>145.02000000000001</v>
      </c>
    </row>
    <row r="89" spans="1:8" x14ac:dyDescent="0.25">
      <c r="A89" s="9" t="s">
        <v>46</v>
      </c>
      <c r="B89" s="9" t="s">
        <v>48</v>
      </c>
      <c r="C89" s="10">
        <v>74.47</v>
      </c>
      <c r="D89" s="9">
        <v>1</v>
      </c>
      <c r="E89" s="22">
        <f>ROUND(C89*D89,2)</f>
        <v>74.47</v>
      </c>
      <c r="F89" s="11">
        <v>0</v>
      </c>
      <c r="G89" s="22">
        <f>ROUND(E89*F89,2)</f>
        <v>0</v>
      </c>
      <c r="H89" s="22">
        <f t="shared" si="7"/>
        <v>74.47</v>
      </c>
    </row>
    <row r="90" spans="1:8" x14ac:dyDescent="0.25">
      <c r="A90" s="7" t="s">
        <v>53</v>
      </c>
      <c r="C90" s="23"/>
      <c r="E90" s="23">
        <f>SUM(E86:E89)</f>
        <v>288.47000000000003</v>
      </c>
      <c r="G90" s="12">
        <f>SUM(G86:G89)</f>
        <v>0</v>
      </c>
      <c r="H90" s="12">
        <f t="shared" si="7"/>
        <v>288.47000000000003</v>
      </c>
    </row>
    <row r="91" spans="1:8" x14ac:dyDescent="0.25">
      <c r="A91" s="7" t="s">
        <v>54</v>
      </c>
      <c r="C91" s="23"/>
      <c r="E91" s="23">
        <f>+E82+E90</f>
        <v>1277.7700000000004</v>
      </c>
      <c r="G91" s="12">
        <f>+G82+G90</f>
        <v>0</v>
      </c>
      <c r="H91" s="12">
        <f t="shared" si="7"/>
        <v>1277.77</v>
      </c>
    </row>
    <row r="92" spans="1:8" x14ac:dyDescent="0.25">
      <c r="A92" s="7" t="s">
        <v>55</v>
      </c>
      <c r="C92" s="23"/>
      <c r="E92" s="23">
        <f>+E9-E91</f>
        <v>54.979999999999563</v>
      </c>
      <c r="G92" s="12">
        <f>+G9-G91</f>
        <v>0</v>
      </c>
      <c r="H92" s="12">
        <f t="shared" si="7"/>
        <v>54.98</v>
      </c>
    </row>
    <row r="93" spans="1:8" x14ac:dyDescent="0.25">
      <c r="A93" t="s">
        <v>119</v>
      </c>
      <c r="C93" s="23"/>
      <c r="E93" s="23"/>
    </row>
    <row r="94" spans="1:8" x14ac:dyDescent="0.25">
      <c r="A94" t="s">
        <v>424</v>
      </c>
      <c r="C94" s="23"/>
      <c r="E94" s="23"/>
    </row>
    <row r="95" spans="1:8" x14ac:dyDescent="0.25">
      <c r="A95" t="s">
        <v>400</v>
      </c>
      <c r="C95" s="23"/>
      <c r="E95" s="23"/>
    </row>
    <row r="96" spans="1:8" x14ac:dyDescent="0.25">
      <c r="C96" s="23"/>
      <c r="E96" s="23"/>
    </row>
    <row r="97" spans="1:19" x14ac:dyDescent="0.25">
      <c r="A97" s="7" t="s">
        <v>120</v>
      </c>
      <c r="C97" s="23"/>
      <c r="E97" s="23"/>
    </row>
    <row r="98" spans="1:19" x14ac:dyDescent="0.25">
      <c r="A98" t="str" cm="1">
        <f t="array" aca="1" ref="A98" ca="1">MID(CELL("filename",A1),FIND("]",CELL("filename",A1))+1,256)</f>
        <v>cotton2</v>
      </c>
      <c r="C98" s="23"/>
      <c r="E98" s="23"/>
    </row>
    <row r="99" spans="1:19" x14ac:dyDescent="0.25">
      <c r="A99" s="7" t="s">
        <v>50</v>
      </c>
      <c r="E99" s="25">
        <f>VLOOKUP(A99,$A$1:$H$98,5,FALSE)</f>
        <v>989.3000000000003</v>
      </c>
    </row>
    <row r="100" spans="1:19" x14ac:dyDescent="0.25">
      <c r="A100" s="7" t="s">
        <v>288</v>
      </c>
      <c r="E100" s="25">
        <f>VLOOKUP(A100,$A$1:$H$98,5,FALSE)</f>
        <v>288.47000000000003</v>
      </c>
    </row>
    <row r="101" spans="1:19" x14ac:dyDescent="0.25">
      <c r="A101" s="7" t="s">
        <v>289</v>
      </c>
      <c r="E101" s="25">
        <f t="shared" ref="E101:E102" si="8">VLOOKUP(A101,$A$1:$H$98,5,FALSE)</f>
        <v>1277.7700000000004</v>
      </c>
    </row>
    <row r="102" spans="1:19" x14ac:dyDescent="0.25">
      <c r="A102" s="7" t="s">
        <v>55</v>
      </c>
      <c r="E102" s="25">
        <f t="shared" si="8"/>
        <v>54.979999999999563</v>
      </c>
    </row>
    <row r="103" spans="1:19" x14ac:dyDescent="0.25">
      <c r="A103" s="21" t="s">
        <v>250</v>
      </c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44DC-3603-48E1-94F6-2C1C02BC474C}">
  <sheetPr codeName="Sheet15"/>
  <dimension ref="A1:S163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156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157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5.75</v>
      </c>
      <c r="E14" s="23">
        <f>ROUND(C14*D14,2)</f>
        <v>43.13</v>
      </c>
      <c r="F14" s="16">
        <v>0</v>
      </c>
      <c r="G14" s="23">
        <f>ROUND(E14*F14,2)</f>
        <v>0</v>
      </c>
      <c r="H14" s="23">
        <f>ROUND(E14-G14,2)</f>
        <v>43.13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79</v>
      </c>
      <c r="B37" s="14" t="s">
        <v>18</v>
      </c>
      <c r="C37" s="15">
        <v>7.29</v>
      </c>
      <c r="D37" s="14">
        <v>2</v>
      </c>
      <c r="E37" s="23">
        <f t="shared" si="3"/>
        <v>14.58</v>
      </c>
      <c r="F37" s="16">
        <v>0</v>
      </c>
      <c r="G37" s="23">
        <f t="shared" si="4"/>
        <v>0</v>
      </c>
      <c r="H37" s="23">
        <f t="shared" si="5"/>
        <v>14.58</v>
      </c>
    </row>
    <row r="38" spans="1:8" x14ac:dyDescent="0.25">
      <c r="A38" s="14" t="s">
        <v>108</v>
      </c>
      <c r="B38" s="14" t="s">
        <v>18</v>
      </c>
      <c r="C38" s="15">
        <v>2.25</v>
      </c>
      <c r="D38" s="14">
        <v>6</v>
      </c>
      <c r="E38" s="23">
        <f t="shared" si="3"/>
        <v>13.5</v>
      </c>
      <c r="F38" s="16">
        <v>0</v>
      </c>
      <c r="G38" s="23">
        <f t="shared" si="4"/>
        <v>0</v>
      </c>
      <c r="H38" s="23">
        <f t="shared" si="5"/>
        <v>13.5</v>
      </c>
    </row>
    <row r="39" spans="1:8" x14ac:dyDescent="0.25">
      <c r="A39" s="14" t="s">
        <v>109</v>
      </c>
      <c r="B39" s="14" t="s">
        <v>18</v>
      </c>
      <c r="C39" s="15">
        <v>0.48</v>
      </c>
      <c r="D39" s="14">
        <v>2</v>
      </c>
      <c r="E39" s="23">
        <f t="shared" si="3"/>
        <v>0.96</v>
      </c>
      <c r="F39" s="16">
        <v>0</v>
      </c>
      <c r="G39" s="23">
        <f t="shared" si="4"/>
        <v>0</v>
      </c>
      <c r="H39" s="23">
        <f t="shared" si="5"/>
        <v>0.96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469</v>
      </c>
      <c r="B45" s="14" t="s">
        <v>60</v>
      </c>
      <c r="C45" s="15">
        <v>3.27</v>
      </c>
      <c r="D45" s="14">
        <v>45</v>
      </c>
      <c r="E45" s="23">
        <f>ROUND(C45*D45,2)</f>
        <v>147.15</v>
      </c>
      <c r="F45" s="16">
        <v>0</v>
      </c>
      <c r="G45" s="23">
        <f>ROUND(E45*F45,2)</f>
        <v>0</v>
      </c>
      <c r="H45" s="23">
        <f>ROUND(E45-G45,2)</f>
        <v>147.15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0.39929999999999999</v>
      </c>
      <c r="E61" s="23">
        <f>ROUND(C61*D61,2)</f>
        <v>7.46</v>
      </c>
      <c r="F61" s="16">
        <v>0</v>
      </c>
      <c r="G61" s="23">
        <f>ROUND(E61*F61,2)</f>
        <v>0</v>
      </c>
      <c r="H61" s="23">
        <f>ROUND(E61-G61,2)</f>
        <v>7.46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0.20369999999999999</v>
      </c>
      <c r="E64" s="23">
        <f>ROUND(C64*D64,2)</f>
        <v>1.85</v>
      </c>
      <c r="F64" s="16">
        <v>0</v>
      </c>
      <c r="G64" s="23">
        <f>ROUND(E64*F64,2)</f>
        <v>0</v>
      </c>
      <c r="H64" s="23">
        <f>ROUND(E64-G64,2)</f>
        <v>1.85</v>
      </c>
    </row>
    <row r="65" spans="1:8" x14ac:dyDescent="0.25">
      <c r="A65" s="13" t="s">
        <v>43</v>
      </c>
      <c r="C65" s="23"/>
      <c r="E65" s="23"/>
    </row>
    <row r="66" spans="1:8" x14ac:dyDescent="0.25">
      <c r="A66" s="14" t="s">
        <v>42</v>
      </c>
      <c r="B66" s="14" t="s">
        <v>39</v>
      </c>
      <c r="C66" s="15">
        <v>9.06</v>
      </c>
      <c r="D66" s="14">
        <v>0.1236</v>
      </c>
      <c r="E66" s="23">
        <f>ROUND(C66*D66,2)</f>
        <v>1.1200000000000001</v>
      </c>
      <c r="F66" s="16">
        <v>0</v>
      </c>
      <c r="G66" s="23">
        <f>ROUND(E66*F66,2)</f>
        <v>0</v>
      </c>
      <c r="H66" s="23">
        <f>ROUND(E66-G66,2)</f>
        <v>1.1200000000000001</v>
      </c>
    </row>
    <row r="67" spans="1:8" x14ac:dyDescent="0.25">
      <c r="A67" s="14" t="s">
        <v>91</v>
      </c>
      <c r="B67" s="14" t="s">
        <v>39</v>
      </c>
      <c r="C67" s="15">
        <v>9.06</v>
      </c>
      <c r="D67" s="14">
        <v>0.18990000000000001</v>
      </c>
      <c r="E67" s="23">
        <f>ROUND(C67*D67,2)</f>
        <v>1.72</v>
      </c>
      <c r="F67" s="16">
        <v>0</v>
      </c>
      <c r="G67" s="23">
        <f>ROUND(E67*F67,2)</f>
        <v>0</v>
      </c>
      <c r="H67" s="23">
        <f>ROUND(E67-G67,2)</f>
        <v>1.72</v>
      </c>
    </row>
    <row r="68" spans="1:8" x14ac:dyDescent="0.25">
      <c r="A68" s="14" t="s">
        <v>44</v>
      </c>
      <c r="B68" s="14" t="s">
        <v>39</v>
      </c>
      <c r="C68" s="15">
        <v>18.7</v>
      </c>
      <c r="D68" s="14">
        <v>0.48549999999999999</v>
      </c>
      <c r="E68" s="23">
        <f>ROUND(C68*D68,2)</f>
        <v>9.08</v>
      </c>
      <c r="F68" s="16">
        <v>0</v>
      </c>
      <c r="G68" s="23">
        <f>ROUND(E68*F68,2)</f>
        <v>0</v>
      </c>
      <c r="H68" s="23">
        <f>ROUND(E68-G68,2)</f>
        <v>9.08</v>
      </c>
    </row>
    <row r="69" spans="1:8" x14ac:dyDescent="0.25">
      <c r="A69" s="13" t="s">
        <v>45</v>
      </c>
      <c r="C69" s="23"/>
      <c r="E69" s="23"/>
    </row>
    <row r="70" spans="1:8" x14ac:dyDescent="0.25">
      <c r="A70" s="14" t="s">
        <v>38</v>
      </c>
      <c r="B70" s="14" t="s">
        <v>19</v>
      </c>
      <c r="C70" s="15">
        <v>2.86</v>
      </c>
      <c r="D70" s="14">
        <v>6.1665000000000001</v>
      </c>
      <c r="E70" s="23">
        <f>ROUND(C70*D70,2)</f>
        <v>17.64</v>
      </c>
      <c r="F70" s="16">
        <v>0</v>
      </c>
      <c r="G70" s="23">
        <f>ROUND(E70*F70,2)</f>
        <v>0</v>
      </c>
      <c r="H70" s="23">
        <f>ROUND(E70-G70,2)</f>
        <v>17.64</v>
      </c>
    </row>
    <row r="71" spans="1:8" x14ac:dyDescent="0.25">
      <c r="A71" s="14" t="s">
        <v>91</v>
      </c>
      <c r="B71" s="14" t="s">
        <v>19</v>
      </c>
      <c r="C71" s="15">
        <v>2.86</v>
      </c>
      <c r="D71" s="14">
        <v>4.8836000000000004</v>
      </c>
      <c r="E71" s="23">
        <f>ROUND(C71*D71,2)</f>
        <v>13.97</v>
      </c>
      <c r="F71" s="16">
        <v>0</v>
      </c>
      <c r="G71" s="23">
        <f>ROUND(E71*F71,2)</f>
        <v>0</v>
      </c>
      <c r="H71" s="23">
        <f>ROUND(E71-G71,2)</f>
        <v>13.97</v>
      </c>
    </row>
    <row r="72" spans="1:8" x14ac:dyDescent="0.25">
      <c r="A72" s="14" t="s">
        <v>158</v>
      </c>
      <c r="B72" s="14" t="s">
        <v>19</v>
      </c>
      <c r="C72" s="15">
        <v>2.86</v>
      </c>
      <c r="D72" s="14">
        <v>11.2011</v>
      </c>
      <c r="E72" s="23">
        <f>ROUND(C72*D72,2)</f>
        <v>32.04</v>
      </c>
      <c r="F72" s="16">
        <v>0</v>
      </c>
      <c r="G72" s="23">
        <f>ROUND(E72*F72,2)</f>
        <v>0</v>
      </c>
      <c r="H72" s="23">
        <f>ROUND(E72-G72,2)</f>
        <v>32.04</v>
      </c>
    </row>
    <row r="73" spans="1:8" x14ac:dyDescent="0.25">
      <c r="A73" s="13" t="s">
        <v>47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11.11</v>
      </c>
      <c r="D74" s="14">
        <v>1</v>
      </c>
      <c r="E74" s="23">
        <f>ROUND(C74*D74,2)</f>
        <v>11.11</v>
      </c>
      <c r="F74" s="16">
        <v>0</v>
      </c>
      <c r="G74" s="23">
        <f>ROUND(E74*F74,2)</f>
        <v>0</v>
      </c>
      <c r="H74" s="23">
        <f t="shared" ref="H74:H80" si="6">ROUND(E74-G74,2)</f>
        <v>11.11</v>
      </c>
    </row>
    <row r="75" spans="1:8" x14ac:dyDescent="0.25">
      <c r="A75" s="14" t="s">
        <v>38</v>
      </c>
      <c r="B75" s="14" t="s">
        <v>48</v>
      </c>
      <c r="C75" s="15">
        <v>4.8899999999999997</v>
      </c>
      <c r="D75" s="14">
        <v>1</v>
      </c>
      <c r="E75" s="23">
        <f>ROUND(C75*D75,2)</f>
        <v>4.8899999999999997</v>
      </c>
      <c r="F75" s="16">
        <v>0</v>
      </c>
      <c r="G75" s="23">
        <f>ROUND(E75*F75,2)</f>
        <v>0</v>
      </c>
      <c r="H75" s="23">
        <f t="shared" si="6"/>
        <v>4.8899999999999997</v>
      </c>
    </row>
    <row r="76" spans="1:8" x14ac:dyDescent="0.25">
      <c r="A76" s="14" t="s">
        <v>91</v>
      </c>
      <c r="B76" s="14" t="s">
        <v>48</v>
      </c>
      <c r="C76" s="15">
        <v>29.85</v>
      </c>
      <c r="D76" s="14">
        <v>1</v>
      </c>
      <c r="E76" s="23">
        <f>ROUND(C76*D76,2)</f>
        <v>29.85</v>
      </c>
      <c r="F76" s="16">
        <v>0</v>
      </c>
      <c r="G76" s="23">
        <f>ROUND(E76*F76,2)</f>
        <v>0</v>
      </c>
      <c r="H76" s="23">
        <f t="shared" si="6"/>
        <v>29.85</v>
      </c>
    </row>
    <row r="77" spans="1:8" x14ac:dyDescent="0.25">
      <c r="A77" s="14" t="s">
        <v>158</v>
      </c>
      <c r="B77" s="14" t="s">
        <v>48</v>
      </c>
      <c r="C77" s="15">
        <v>21.95</v>
      </c>
      <c r="D77" s="14">
        <v>1</v>
      </c>
      <c r="E77" s="23">
        <f>ROUND(C77*D77,2)</f>
        <v>21.95</v>
      </c>
      <c r="F77" s="16">
        <v>0</v>
      </c>
      <c r="G77" s="23">
        <f>ROUND(E77*F77,2)</f>
        <v>0</v>
      </c>
      <c r="H77" s="23">
        <f t="shared" si="6"/>
        <v>21.95</v>
      </c>
    </row>
    <row r="78" spans="1:8" x14ac:dyDescent="0.25">
      <c r="A78" s="9" t="s">
        <v>49</v>
      </c>
      <c r="B78" s="9" t="s">
        <v>48</v>
      </c>
      <c r="C78" s="10">
        <v>32.67</v>
      </c>
      <c r="D78" s="9">
        <v>1</v>
      </c>
      <c r="E78" s="22">
        <f>ROUND(C78*D78,2)</f>
        <v>32.67</v>
      </c>
      <c r="F78" s="11">
        <v>0</v>
      </c>
      <c r="G78" s="22">
        <f>ROUND(E78*F78,2)</f>
        <v>0</v>
      </c>
      <c r="H78" s="22">
        <f t="shared" si="6"/>
        <v>32.67</v>
      </c>
    </row>
    <row r="79" spans="1:8" x14ac:dyDescent="0.25">
      <c r="A79" s="7" t="s">
        <v>50</v>
      </c>
      <c r="C79" s="23"/>
      <c r="E79" s="23">
        <f>SUM(E13:E78)</f>
        <v>995.27000000000032</v>
      </c>
      <c r="G79" s="12">
        <f>SUM(G13:G78)</f>
        <v>0</v>
      </c>
      <c r="H79" s="12">
        <f t="shared" si="6"/>
        <v>995.27</v>
      </c>
    </row>
    <row r="80" spans="1:8" x14ac:dyDescent="0.25">
      <c r="A80" s="7" t="s">
        <v>51</v>
      </c>
      <c r="C80" s="23"/>
      <c r="E80" s="23">
        <f>+E9-E79</f>
        <v>70.929999999999723</v>
      </c>
      <c r="G80" s="12">
        <f>+G9-G79</f>
        <v>0</v>
      </c>
      <c r="H80" s="12">
        <f t="shared" si="6"/>
        <v>70.930000000000007</v>
      </c>
    </row>
    <row r="81" spans="1:8" x14ac:dyDescent="0.25">
      <c r="A81" t="s">
        <v>12</v>
      </c>
      <c r="C81" s="23"/>
      <c r="E81" s="23"/>
    </row>
    <row r="82" spans="1:8" x14ac:dyDescent="0.25">
      <c r="A82" s="7" t="s">
        <v>52</v>
      </c>
      <c r="C82" s="23"/>
      <c r="E82" s="23"/>
    </row>
    <row r="83" spans="1:8" x14ac:dyDescent="0.25">
      <c r="A83" s="14" t="s">
        <v>42</v>
      </c>
      <c r="B83" s="14" t="s">
        <v>48</v>
      </c>
      <c r="C83" s="15">
        <v>19.829999999999998</v>
      </c>
      <c r="D83" s="14">
        <v>1</v>
      </c>
      <c r="E83" s="23">
        <f>ROUND(C83*D83,2)</f>
        <v>19.829999999999998</v>
      </c>
      <c r="F83" s="16">
        <v>0</v>
      </c>
      <c r="G83" s="23">
        <f>ROUND(E83*F83,2)</f>
        <v>0</v>
      </c>
      <c r="H83" s="23">
        <f t="shared" ref="H83:H89" si="7">ROUND(E83-G83,2)</f>
        <v>19.829999999999998</v>
      </c>
    </row>
    <row r="84" spans="1:8" x14ac:dyDescent="0.25">
      <c r="A84" s="14" t="s">
        <v>38</v>
      </c>
      <c r="B84" s="14" t="s">
        <v>48</v>
      </c>
      <c r="C84" s="15">
        <v>37.840000000000003</v>
      </c>
      <c r="D84" s="14">
        <v>1</v>
      </c>
      <c r="E84" s="23">
        <f>ROUND(C84*D84,2)</f>
        <v>37.840000000000003</v>
      </c>
      <c r="F84" s="16">
        <v>0</v>
      </c>
      <c r="G84" s="23">
        <f>ROUND(E84*F84,2)</f>
        <v>0</v>
      </c>
      <c r="H84" s="23">
        <f t="shared" si="7"/>
        <v>37.840000000000003</v>
      </c>
    </row>
    <row r="85" spans="1:8" x14ac:dyDescent="0.25">
      <c r="A85" s="14" t="s">
        <v>91</v>
      </c>
      <c r="B85" s="14" t="s">
        <v>48</v>
      </c>
      <c r="C85" s="15">
        <v>145.02000000000001</v>
      </c>
      <c r="D85" s="14">
        <v>1</v>
      </c>
      <c r="E85" s="23">
        <f>ROUND(C85*D85,2)</f>
        <v>145.02000000000001</v>
      </c>
      <c r="F85" s="16">
        <v>0</v>
      </c>
      <c r="G85" s="23">
        <f>ROUND(E85*F85,2)</f>
        <v>0</v>
      </c>
      <c r="H85" s="23">
        <f t="shared" si="7"/>
        <v>145.02000000000001</v>
      </c>
    </row>
    <row r="86" spans="1:8" x14ac:dyDescent="0.25">
      <c r="A86" s="9" t="s">
        <v>158</v>
      </c>
      <c r="B86" s="9" t="s">
        <v>48</v>
      </c>
      <c r="C86" s="10">
        <v>99.5</v>
      </c>
      <c r="D86" s="9">
        <v>1</v>
      </c>
      <c r="E86" s="22">
        <f>ROUND(C86*D86,2)</f>
        <v>99.5</v>
      </c>
      <c r="F86" s="11">
        <v>0</v>
      </c>
      <c r="G86" s="22">
        <f>ROUND(E86*F86,2)</f>
        <v>0</v>
      </c>
      <c r="H86" s="22">
        <f t="shared" si="7"/>
        <v>99.5</v>
      </c>
    </row>
    <row r="87" spans="1:8" x14ac:dyDescent="0.25">
      <c r="A87" s="7" t="s">
        <v>53</v>
      </c>
      <c r="C87" s="23"/>
      <c r="E87" s="23">
        <f>SUM(E83:E86)</f>
        <v>302.19</v>
      </c>
      <c r="G87" s="12">
        <f>SUM(G83:G86)</f>
        <v>0</v>
      </c>
      <c r="H87" s="12">
        <f t="shared" si="7"/>
        <v>302.19</v>
      </c>
    </row>
    <row r="88" spans="1:8" x14ac:dyDescent="0.25">
      <c r="A88" s="7" t="s">
        <v>54</v>
      </c>
      <c r="C88" s="23"/>
      <c r="E88" s="23">
        <f>+E79+E87</f>
        <v>1297.4600000000003</v>
      </c>
      <c r="G88" s="12">
        <f>+G79+G87</f>
        <v>0</v>
      </c>
      <c r="H88" s="12">
        <f t="shared" si="7"/>
        <v>1297.46</v>
      </c>
    </row>
    <row r="89" spans="1:8" x14ac:dyDescent="0.25">
      <c r="A89" s="7" t="s">
        <v>55</v>
      </c>
      <c r="C89" s="23"/>
      <c r="E89" s="23">
        <f>+E9-E88</f>
        <v>-231.26000000000022</v>
      </c>
      <c r="G89" s="12">
        <f>+G9-G88</f>
        <v>0</v>
      </c>
      <c r="H89" s="12">
        <f t="shared" si="7"/>
        <v>-231.26</v>
      </c>
    </row>
    <row r="90" spans="1:8" x14ac:dyDescent="0.25">
      <c r="A90" t="s">
        <v>119</v>
      </c>
      <c r="C90" s="23"/>
      <c r="E90" s="23"/>
    </row>
    <row r="91" spans="1:8" x14ac:dyDescent="0.25">
      <c r="A91" t="s">
        <v>424</v>
      </c>
      <c r="C91" s="23"/>
      <c r="E91" s="23"/>
    </row>
    <row r="92" spans="1:8" x14ac:dyDescent="0.25">
      <c r="C92" s="23"/>
      <c r="E92" s="23"/>
    </row>
    <row r="93" spans="1:8" x14ac:dyDescent="0.25">
      <c r="A93" s="7" t="s">
        <v>120</v>
      </c>
      <c r="C93" s="23"/>
      <c r="E93" s="23"/>
    </row>
    <row r="94" spans="1:8" x14ac:dyDescent="0.25">
      <c r="A94" s="7" t="s">
        <v>121</v>
      </c>
      <c r="C94" s="23"/>
      <c r="E94" s="23"/>
    </row>
    <row r="95" spans="1:8" x14ac:dyDescent="0.25">
      <c r="A95" s="7"/>
      <c r="C95" s="23"/>
      <c r="E95" s="23"/>
    </row>
    <row r="98" spans="1:19" x14ac:dyDescent="0.25">
      <c r="A98" t="str" cm="1">
        <f t="array" aca="1" ref="A98" ca="1">MID(CELL("filename",A1),FIND("]",CELL("filename",A1))+1,256)</f>
        <v>cotton3</v>
      </c>
    </row>
    <row r="99" spans="1:19" x14ac:dyDescent="0.25">
      <c r="A99" s="7" t="s">
        <v>50</v>
      </c>
      <c r="E99" s="25">
        <f>VLOOKUP(A99,$A$1:$H$98,5,FALSE)</f>
        <v>995.27000000000032</v>
      </c>
    </row>
    <row r="100" spans="1:19" x14ac:dyDescent="0.25">
      <c r="A100" s="7" t="s">
        <v>288</v>
      </c>
      <c r="E100" s="25">
        <f>VLOOKUP(A100,$A$1:$H$98,5,FALSE)</f>
        <v>302.19</v>
      </c>
    </row>
    <row r="101" spans="1:19" x14ac:dyDescent="0.25">
      <c r="A101" s="7" t="s">
        <v>289</v>
      </c>
      <c r="E101" s="25">
        <f t="shared" ref="E101:E102" si="8">VLOOKUP(A101,$A$1:$H$98,5,FALSE)</f>
        <v>1297.4600000000003</v>
      </c>
    </row>
    <row r="102" spans="1:19" x14ac:dyDescent="0.25">
      <c r="A102" s="7" t="s">
        <v>55</v>
      </c>
      <c r="E102" s="25">
        <f t="shared" si="8"/>
        <v>-231.26000000000022</v>
      </c>
    </row>
    <row r="103" spans="1:19" x14ac:dyDescent="0.25">
      <c r="A103" s="21"/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0DF9-A349-4E85-A447-324A5AEAF780}">
  <sheetPr codeName="Sheet16"/>
  <dimension ref="A1:S163"/>
  <sheetViews>
    <sheetView topLeftCell="A100"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159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456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25.4</v>
      </c>
      <c r="E23" s="23">
        <f>ROUND(C23*D23,2)</f>
        <v>61.21</v>
      </c>
      <c r="F23" s="16">
        <v>0</v>
      </c>
      <c r="G23" s="23">
        <f>ROUND(E23*F23,2)</f>
        <v>0</v>
      </c>
      <c r="H23" s="23">
        <f>ROUND(E23-G23,2)</f>
        <v>61.21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79</v>
      </c>
      <c r="B37" s="14" t="s">
        <v>18</v>
      </c>
      <c r="C37" s="15">
        <v>7.29</v>
      </c>
      <c r="D37" s="14">
        <v>2</v>
      </c>
      <c r="E37" s="23">
        <f t="shared" si="3"/>
        <v>14.58</v>
      </c>
      <c r="F37" s="16">
        <v>0</v>
      </c>
      <c r="G37" s="23">
        <f t="shared" si="4"/>
        <v>0</v>
      </c>
      <c r="H37" s="23">
        <f t="shared" si="5"/>
        <v>14.58</v>
      </c>
    </row>
    <row r="38" spans="1:8" x14ac:dyDescent="0.25">
      <c r="A38" s="14" t="s">
        <v>108</v>
      </c>
      <c r="B38" s="14" t="s">
        <v>18</v>
      </c>
      <c r="C38" s="15">
        <v>2.25</v>
      </c>
      <c r="D38" s="14">
        <v>6</v>
      </c>
      <c r="E38" s="23">
        <f t="shared" si="3"/>
        <v>13.5</v>
      </c>
      <c r="F38" s="16">
        <v>0</v>
      </c>
      <c r="G38" s="23">
        <f t="shared" si="4"/>
        <v>0</v>
      </c>
      <c r="H38" s="23">
        <f t="shared" si="5"/>
        <v>13.5</v>
      </c>
    </row>
    <row r="39" spans="1:8" x14ac:dyDescent="0.25">
      <c r="A39" s="14" t="s">
        <v>109</v>
      </c>
      <c r="B39" s="14" t="s">
        <v>18</v>
      </c>
      <c r="C39" s="15">
        <v>0.48</v>
      </c>
      <c r="D39" s="14">
        <v>2</v>
      </c>
      <c r="E39" s="23">
        <f t="shared" si="3"/>
        <v>0.96</v>
      </c>
      <c r="F39" s="16">
        <v>0</v>
      </c>
      <c r="G39" s="23">
        <f t="shared" si="4"/>
        <v>0</v>
      </c>
      <c r="H39" s="23">
        <f t="shared" si="5"/>
        <v>0.96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469</v>
      </c>
      <c r="B45" s="14" t="s">
        <v>60</v>
      </c>
      <c r="C45" s="15">
        <v>3.27</v>
      </c>
      <c r="D45" s="14">
        <v>45</v>
      </c>
      <c r="E45" s="23">
        <f>ROUND(C45*D45,2)</f>
        <v>147.15</v>
      </c>
      <c r="F45" s="16">
        <v>0</v>
      </c>
      <c r="G45" s="23">
        <f>ROUND(E45*F45,2)</f>
        <v>0</v>
      </c>
      <c r="H45" s="23">
        <f>ROUND(E45-G45,2)</f>
        <v>147.15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0.27129999999999999</v>
      </c>
      <c r="E61" s="23">
        <f>ROUND(C61*D61,2)</f>
        <v>5.07</v>
      </c>
      <c r="F61" s="16">
        <v>0</v>
      </c>
      <c r="G61" s="23">
        <f>ROUND(E61*F61,2)</f>
        <v>0</v>
      </c>
      <c r="H61" s="23">
        <f>ROUND(E61-G61,2)</f>
        <v>5.07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9.98E-2</v>
      </c>
      <c r="E64" s="23">
        <f>ROUND(C64*D64,2)</f>
        <v>0.9</v>
      </c>
      <c r="F64" s="16">
        <v>0</v>
      </c>
      <c r="G64" s="23">
        <f>ROUND(E64*F64,2)</f>
        <v>0</v>
      </c>
      <c r="H64" s="23">
        <f>ROUND(E64-G64,2)</f>
        <v>0.9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18.72</v>
      </c>
      <c r="D66" s="14">
        <v>0.3831</v>
      </c>
      <c r="E66" s="23">
        <f>ROUND(C66*D66,2)</f>
        <v>7.17</v>
      </c>
      <c r="F66" s="16">
        <v>0</v>
      </c>
      <c r="G66" s="23">
        <f>ROUND(E66*F66,2)</f>
        <v>0</v>
      </c>
      <c r="H66" s="23">
        <f>ROUND(E66-G66,2)</f>
        <v>7.17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4.1890999999999998</v>
      </c>
      <c r="E68" s="23">
        <f>ROUND(C68*D68,2)</f>
        <v>11.98</v>
      </c>
      <c r="F68" s="16">
        <v>0</v>
      </c>
      <c r="G68" s="23">
        <f>ROUND(E68*F68,2)</f>
        <v>0</v>
      </c>
      <c r="H68" s="23">
        <f>ROUND(E68-G68,2)</f>
        <v>11.98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4.8836000000000004</v>
      </c>
      <c r="E69" s="23">
        <f>ROUND(C69*D69,2)</f>
        <v>13.97</v>
      </c>
      <c r="F69" s="16">
        <v>0</v>
      </c>
      <c r="G69" s="23">
        <f>ROUND(E69*F69,2)</f>
        <v>0</v>
      </c>
      <c r="H69" s="23">
        <f>ROUND(E69-G69,2)</f>
        <v>13.97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7.72</v>
      </c>
      <c r="D71" s="14">
        <v>1</v>
      </c>
      <c r="E71" s="23">
        <f>ROUND(C71*D71,2)</f>
        <v>7.72</v>
      </c>
      <c r="F71" s="16">
        <v>0</v>
      </c>
      <c r="G71" s="23">
        <f>ROUND(E71*F71,2)</f>
        <v>0</v>
      </c>
      <c r="H71" s="23">
        <f t="shared" ref="H71:H76" si="6">ROUND(E71-G71,2)</f>
        <v>7.72</v>
      </c>
    </row>
    <row r="72" spans="1:8" x14ac:dyDescent="0.25">
      <c r="A72" s="14" t="s">
        <v>38</v>
      </c>
      <c r="B72" s="14" t="s">
        <v>48</v>
      </c>
      <c r="C72" s="15">
        <v>3.32</v>
      </c>
      <c r="D72" s="14">
        <v>1</v>
      </c>
      <c r="E72" s="23">
        <f>ROUND(C72*D72,2)</f>
        <v>3.32</v>
      </c>
      <c r="F72" s="16">
        <v>0</v>
      </c>
      <c r="G72" s="23">
        <f>ROUND(E72*F72,2)</f>
        <v>0</v>
      </c>
      <c r="H72" s="23">
        <f t="shared" si="6"/>
        <v>3.32</v>
      </c>
    </row>
    <row r="73" spans="1:8" x14ac:dyDescent="0.25">
      <c r="A73" s="14" t="s">
        <v>91</v>
      </c>
      <c r="B73" s="14" t="s">
        <v>48</v>
      </c>
      <c r="C73" s="15">
        <v>29.85</v>
      </c>
      <c r="D73" s="14">
        <v>1</v>
      </c>
      <c r="E73" s="23">
        <f>ROUND(C73*D73,2)</f>
        <v>29.85</v>
      </c>
      <c r="F73" s="16">
        <v>0</v>
      </c>
      <c r="G73" s="23">
        <f>ROUND(E73*F73,2)</f>
        <v>0</v>
      </c>
      <c r="H73" s="23">
        <f t="shared" si="6"/>
        <v>29.85</v>
      </c>
    </row>
    <row r="74" spans="1:8" x14ac:dyDescent="0.25">
      <c r="A74" s="9" t="s">
        <v>49</v>
      </c>
      <c r="B74" s="9" t="s">
        <v>48</v>
      </c>
      <c r="C74" s="10">
        <v>28.09</v>
      </c>
      <c r="D74" s="9">
        <v>1</v>
      </c>
      <c r="E74" s="22">
        <f>ROUND(C74*D74,2)</f>
        <v>28.09</v>
      </c>
      <c r="F74" s="11">
        <v>0</v>
      </c>
      <c r="G74" s="22">
        <f>ROUND(E74*F74,2)</f>
        <v>0</v>
      </c>
      <c r="H74" s="22">
        <f t="shared" si="6"/>
        <v>28.09</v>
      </c>
    </row>
    <row r="75" spans="1:8" x14ac:dyDescent="0.25">
      <c r="A75" s="7" t="s">
        <v>50</v>
      </c>
      <c r="C75" s="23"/>
      <c r="E75" s="23">
        <f>SUM(E13:E74)</f>
        <v>853.87000000000023</v>
      </c>
      <c r="G75" s="12">
        <f>SUM(G13:G74)</f>
        <v>0</v>
      </c>
      <c r="H75" s="12">
        <f t="shared" si="6"/>
        <v>853.87</v>
      </c>
    </row>
    <row r="76" spans="1:8" x14ac:dyDescent="0.25">
      <c r="A76" s="7" t="s">
        <v>51</v>
      </c>
      <c r="C76" s="23"/>
      <c r="E76" s="23">
        <f>+E9-E75</f>
        <v>212.32999999999981</v>
      </c>
      <c r="G76" s="12">
        <f>+G9-G75</f>
        <v>0</v>
      </c>
      <c r="H76" s="12">
        <f t="shared" si="6"/>
        <v>212.33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12.47</v>
      </c>
      <c r="D79" s="14">
        <v>1</v>
      </c>
      <c r="E79" s="23">
        <f>ROUND(C79*D79,2)</f>
        <v>12.47</v>
      </c>
      <c r="F79" s="16">
        <v>0</v>
      </c>
      <c r="G79" s="23">
        <f>ROUND(E79*F79,2)</f>
        <v>0</v>
      </c>
      <c r="H79" s="23">
        <f t="shared" ref="H79:H84" si="7">ROUND(E79-G79,2)</f>
        <v>12.47</v>
      </c>
    </row>
    <row r="80" spans="1:8" x14ac:dyDescent="0.25">
      <c r="A80" s="14" t="s">
        <v>38</v>
      </c>
      <c r="B80" s="14" t="s">
        <v>48</v>
      </c>
      <c r="C80" s="15">
        <v>25.71</v>
      </c>
      <c r="D80" s="14">
        <v>1</v>
      </c>
      <c r="E80" s="23">
        <f>ROUND(C80*D80,2)</f>
        <v>25.71</v>
      </c>
      <c r="F80" s="16">
        <v>0</v>
      </c>
      <c r="G80" s="23">
        <f>ROUND(E80*F80,2)</f>
        <v>0</v>
      </c>
      <c r="H80" s="23">
        <f t="shared" si="7"/>
        <v>25.71</v>
      </c>
    </row>
    <row r="81" spans="1:8" x14ac:dyDescent="0.25">
      <c r="A81" s="9" t="s">
        <v>91</v>
      </c>
      <c r="B81" s="9" t="s">
        <v>48</v>
      </c>
      <c r="C81" s="10">
        <v>145.02000000000001</v>
      </c>
      <c r="D81" s="9">
        <v>1</v>
      </c>
      <c r="E81" s="22">
        <f>ROUND(C81*D81,2)</f>
        <v>145.02000000000001</v>
      </c>
      <c r="F81" s="11">
        <v>0</v>
      </c>
      <c r="G81" s="22">
        <f>ROUND(E81*F81,2)</f>
        <v>0</v>
      </c>
      <c r="H81" s="22">
        <f t="shared" si="7"/>
        <v>145.02000000000001</v>
      </c>
    </row>
    <row r="82" spans="1:8" x14ac:dyDescent="0.25">
      <c r="A82" s="7" t="s">
        <v>53</v>
      </c>
      <c r="C82" s="23"/>
      <c r="E82" s="23">
        <f>SUM(E79:E81)</f>
        <v>183.20000000000002</v>
      </c>
      <c r="G82" s="12">
        <f>SUM(G79:G81)</f>
        <v>0</v>
      </c>
      <c r="H82" s="12">
        <f t="shared" si="7"/>
        <v>183.2</v>
      </c>
    </row>
    <row r="83" spans="1:8" x14ac:dyDescent="0.25">
      <c r="A83" s="7" t="s">
        <v>54</v>
      </c>
      <c r="C83" s="23"/>
      <c r="E83" s="23">
        <f>+E75+E82</f>
        <v>1037.0700000000002</v>
      </c>
      <c r="G83" s="12">
        <f>+G75+G82</f>
        <v>0</v>
      </c>
      <c r="H83" s="12">
        <f t="shared" si="7"/>
        <v>1037.07</v>
      </c>
    </row>
    <row r="84" spans="1:8" x14ac:dyDescent="0.25">
      <c r="A84" s="7" t="s">
        <v>55</v>
      </c>
      <c r="C84" s="23"/>
      <c r="E84" s="23">
        <f>+E9-E83</f>
        <v>29.129999999999882</v>
      </c>
      <c r="G84" s="12">
        <f>+G9-G83</f>
        <v>0</v>
      </c>
      <c r="H84" s="12">
        <f t="shared" si="7"/>
        <v>29.13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0" spans="1:8" x14ac:dyDescent="0.25">
      <c r="A90" s="7"/>
      <c r="C90" s="23"/>
      <c r="E90" s="23"/>
    </row>
    <row r="98" spans="1:19" x14ac:dyDescent="0.25">
      <c r="A98" t="str" cm="1">
        <f t="array" aca="1" ref="A98" ca="1">MID(CELL("filename",A1),FIND("]",CELL("filename",A1))+1,256)</f>
        <v>cotton4</v>
      </c>
    </row>
    <row r="99" spans="1:19" x14ac:dyDescent="0.25">
      <c r="A99" s="7" t="s">
        <v>50</v>
      </c>
      <c r="E99" s="25">
        <f>VLOOKUP(A99,$A$1:$H$98,5,FALSE)</f>
        <v>853.87000000000023</v>
      </c>
    </row>
    <row r="100" spans="1:19" x14ac:dyDescent="0.25">
      <c r="A100" s="7" t="s">
        <v>288</v>
      </c>
      <c r="E100" s="25">
        <f>VLOOKUP(A100,$A$1:$H$98,5,FALSE)</f>
        <v>183.20000000000002</v>
      </c>
    </row>
    <row r="101" spans="1:19" x14ac:dyDescent="0.25">
      <c r="A101" s="7" t="s">
        <v>289</v>
      </c>
      <c r="E101" s="25">
        <f t="shared" ref="E101:E102" si="8">VLOOKUP(A101,$A$1:$H$98,5,FALSE)</f>
        <v>1037.0700000000002</v>
      </c>
    </row>
    <row r="102" spans="1:19" x14ac:dyDescent="0.25">
      <c r="A102" s="7" t="s">
        <v>55</v>
      </c>
      <c r="E102" s="25">
        <f t="shared" si="8"/>
        <v>29.129999999999882</v>
      </c>
    </row>
    <row r="103" spans="1:19" x14ac:dyDescent="0.25">
      <c r="A103" s="21"/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7A13-7514-46A6-8B49-B32177876AC2}">
  <sheetPr codeName="Sheet17"/>
  <dimension ref="A1:S163"/>
  <sheetViews>
    <sheetView topLeftCell="A98"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161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465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811</v>
      </c>
      <c r="E20" s="23">
        <f>ROUND(C20*D20,2)</f>
        <v>89.21</v>
      </c>
      <c r="F20" s="16">
        <v>0</v>
      </c>
      <c r="G20" s="23">
        <f>ROUND(E20*F20,2)</f>
        <v>0</v>
      </c>
      <c r="H20" s="23">
        <f>ROUND(E20-G20,2)</f>
        <v>89.21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32.549799999999998</v>
      </c>
      <c r="E23" s="23">
        <f>ROUND(C23*D23,2)</f>
        <v>78.45</v>
      </c>
      <c r="F23" s="16">
        <v>0</v>
      </c>
      <c r="G23" s="23">
        <f>ROUND(E23*F23,2)</f>
        <v>0</v>
      </c>
      <c r="H23" s="23">
        <f>ROUND(E23-G23,2)</f>
        <v>78.45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0.67</v>
      </c>
      <c r="E25" s="23">
        <f>ROUND(C25*D25,2)</f>
        <v>13.4</v>
      </c>
      <c r="F25" s="16">
        <v>0</v>
      </c>
      <c r="G25" s="23">
        <f>ROUND(E25*F25,2)</f>
        <v>0</v>
      </c>
      <c r="H25" s="23">
        <f>ROUND(E25-G25,2)</f>
        <v>13.4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79</v>
      </c>
      <c r="B37" s="14" t="s">
        <v>18</v>
      </c>
      <c r="C37" s="15">
        <v>7.29</v>
      </c>
      <c r="D37" s="14">
        <v>1.34</v>
      </c>
      <c r="E37" s="23">
        <f t="shared" si="3"/>
        <v>9.77</v>
      </c>
      <c r="F37" s="16">
        <v>0</v>
      </c>
      <c r="G37" s="23">
        <f t="shared" si="4"/>
        <v>0</v>
      </c>
      <c r="H37" s="23">
        <f t="shared" si="5"/>
        <v>9.77</v>
      </c>
    </row>
    <row r="38" spans="1:8" x14ac:dyDescent="0.25">
      <c r="A38" s="14" t="s">
        <v>108</v>
      </c>
      <c r="B38" s="14" t="s">
        <v>18</v>
      </c>
      <c r="C38" s="15">
        <v>2.25</v>
      </c>
      <c r="D38" s="14">
        <v>6</v>
      </c>
      <c r="E38" s="23">
        <f t="shared" si="3"/>
        <v>13.5</v>
      </c>
      <c r="F38" s="16">
        <v>0</v>
      </c>
      <c r="G38" s="23">
        <f t="shared" si="4"/>
        <v>0</v>
      </c>
      <c r="H38" s="23">
        <f t="shared" si="5"/>
        <v>13.5</v>
      </c>
    </row>
    <row r="39" spans="1:8" x14ac:dyDescent="0.25">
      <c r="A39" s="14" t="s">
        <v>109</v>
      </c>
      <c r="B39" s="14" t="s">
        <v>18</v>
      </c>
      <c r="C39" s="15">
        <v>0.48</v>
      </c>
      <c r="D39" s="14">
        <v>2</v>
      </c>
      <c r="E39" s="23">
        <f t="shared" si="3"/>
        <v>0.96</v>
      </c>
      <c r="F39" s="16">
        <v>0</v>
      </c>
      <c r="G39" s="23">
        <f t="shared" si="4"/>
        <v>0</v>
      </c>
      <c r="H39" s="23">
        <f t="shared" si="5"/>
        <v>0.96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469</v>
      </c>
      <c r="B45" s="14" t="s">
        <v>60</v>
      </c>
      <c r="C45" s="15">
        <v>3.27</v>
      </c>
      <c r="D45" s="14">
        <v>30</v>
      </c>
      <c r="E45" s="23">
        <f>ROUND(C45*D45,2)</f>
        <v>98.1</v>
      </c>
      <c r="F45" s="16">
        <v>0</v>
      </c>
      <c r="G45" s="23">
        <f>ROUND(E45*F45,2)</f>
        <v>0</v>
      </c>
      <c r="H45" s="23">
        <f>ROUND(E45-G45,2)</f>
        <v>98.1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42.72</v>
      </c>
      <c r="E47" s="23">
        <f>ROUND(C47*D47,2)</f>
        <v>2.14</v>
      </c>
      <c r="F47" s="16">
        <v>0</v>
      </c>
      <c r="G47" s="23">
        <f>ROUND(E47*F47,2)</f>
        <v>0</v>
      </c>
      <c r="H47" s="23">
        <f>ROUND(E47-G47,2)</f>
        <v>2.14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0.81599999999999995</v>
      </c>
      <c r="E61" s="23">
        <f>ROUND(C61*D61,2)</f>
        <v>15.25</v>
      </c>
      <c r="F61" s="16">
        <v>0</v>
      </c>
      <c r="G61" s="23">
        <f>ROUND(E61*F61,2)</f>
        <v>0</v>
      </c>
      <c r="H61" s="23">
        <f>ROUND(E61-G61,2)</f>
        <v>15.25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0.1958</v>
      </c>
      <c r="E62" s="23">
        <f>ROUND(C62*D62,2)</f>
        <v>3.66</v>
      </c>
      <c r="F62" s="16">
        <v>0</v>
      </c>
      <c r="G62" s="23">
        <f>ROUND(E62*F62,2)</f>
        <v>0</v>
      </c>
      <c r="H62" s="23">
        <f>ROUND(E62-G62,2)</f>
        <v>3.66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0.31819999999999998</v>
      </c>
      <c r="E64" s="23">
        <f>ROUND(C64*D64,2)</f>
        <v>2.88</v>
      </c>
      <c r="F64" s="16">
        <v>0</v>
      </c>
      <c r="G64" s="23">
        <f>ROUND(E64*F64,2)</f>
        <v>0</v>
      </c>
      <c r="H64" s="23">
        <f>ROUND(E64-G64,2)</f>
        <v>2.88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0.18410000000000001</v>
      </c>
      <c r="E65" s="23">
        <f>ROUND(C65*D65,2)</f>
        <v>1.67</v>
      </c>
      <c r="F65" s="16">
        <v>0</v>
      </c>
      <c r="G65" s="23">
        <f>ROUND(E65*F65,2)</f>
        <v>0</v>
      </c>
      <c r="H65" s="23">
        <f>ROUND(E65-G65,2)</f>
        <v>1.67</v>
      </c>
    </row>
    <row r="66" spans="1:8" x14ac:dyDescent="0.25">
      <c r="A66" s="14" t="s">
        <v>44</v>
      </c>
      <c r="B66" s="14" t="s">
        <v>39</v>
      </c>
      <c r="C66" s="15">
        <v>18.7</v>
      </c>
      <c r="D66" s="14">
        <v>0.80940000000000001</v>
      </c>
      <c r="E66" s="23">
        <f>ROUND(C66*D66,2)</f>
        <v>15.14</v>
      </c>
      <c r="F66" s="16">
        <v>0</v>
      </c>
      <c r="G66" s="23">
        <f>ROUND(E66*F66,2)</f>
        <v>0</v>
      </c>
      <c r="H66" s="23">
        <f>ROUND(E66-G66,2)</f>
        <v>15.14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12.6004</v>
      </c>
      <c r="E68" s="23">
        <f>ROUND(C68*D68,2)</f>
        <v>36.04</v>
      </c>
      <c r="F68" s="16">
        <v>0</v>
      </c>
      <c r="G68" s="23">
        <f>ROUND(E68*F68,2)</f>
        <v>0</v>
      </c>
      <c r="H68" s="23">
        <f>ROUND(E68-G68,2)</f>
        <v>36.04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3.4036</v>
      </c>
      <c r="E69" s="23">
        <f>ROUND(C69*D69,2)</f>
        <v>9.73</v>
      </c>
      <c r="F69" s="16">
        <v>0</v>
      </c>
      <c r="G69" s="23">
        <f>ROUND(E69*F69,2)</f>
        <v>0</v>
      </c>
      <c r="H69" s="23">
        <f>ROUND(E69-G69,2)</f>
        <v>9.73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14.66</v>
      </c>
      <c r="D71" s="14">
        <v>1</v>
      </c>
      <c r="E71" s="23">
        <f>ROUND(C71*D71,2)</f>
        <v>14.66</v>
      </c>
      <c r="F71" s="16">
        <v>0</v>
      </c>
      <c r="G71" s="23">
        <f>ROUND(E71*F71,2)</f>
        <v>0</v>
      </c>
      <c r="H71" s="23">
        <f t="shared" ref="H71:H76" si="6">ROUND(E71-G71,2)</f>
        <v>14.66</v>
      </c>
    </row>
    <row r="72" spans="1:8" x14ac:dyDescent="0.25">
      <c r="A72" s="14" t="s">
        <v>38</v>
      </c>
      <c r="B72" s="14" t="s">
        <v>48</v>
      </c>
      <c r="C72" s="15">
        <v>10</v>
      </c>
      <c r="D72" s="14">
        <v>1</v>
      </c>
      <c r="E72" s="23">
        <f>ROUND(C72*D72,2)</f>
        <v>10</v>
      </c>
      <c r="F72" s="16">
        <v>0</v>
      </c>
      <c r="G72" s="23">
        <f>ROUND(E72*F72,2)</f>
        <v>0</v>
      </c>
      <c r="H72" s="23">
        <f t="shared" si="6"/>
        <v>10</v>
      </c>
    </row>
    <row r="73" spans="1:8" x14ac:dyDescent="0.25">
      <c r="A73" s="14" t="s">
        <v>91</v>
      </c>
      <c r="B73" s="14" t="s">
        <v>48</v>
      </c>
      <c r="C73" s="15">
        <v>10.050000000000001</v>
      </c>
      <c r="D73" s="14">
        <v>1</v>
      </c>
      <c r="E73" s="23">
        <f>ROUND(C73*D73,2)</f>
        <v>10.050000000000001</v>
      </c>
      <c r="F73" s="16">
        <v>0</v>
      </c>
      <c r="G73" s="23">
        <f>ROUND(E73*F73,2)</f>
        <v>0</v>
      </c>
      <c r="H73" s="23">
        <f t="shared" si="6"/>
        <v>10.050000000000001</v>
      </c>
    </row>
    <row r="74" spans="1:8" x14ac:dyDescent="0.25">
      <c r="A74" s="9" t="s">
        <v>49</v>
      </c>
      <c r="B74" s="9" t="s">
        <v>48</v>
      </c>
      <c r="C74" s="10">
        <v>27.78</v>
      </c>
      <c r="D74" s="9">
        <v>1</v>
      </c>
      <c r="E74" s="22">
        <f>ROUND(C74*D74,2)</f>
        <v>27.78</v>
      </c>
      <c r="F74" s="11">
        <v>0</v>
      </c>
      <c r="G74" s="22">
        <f>ROUND(E74*F74,2)</f>
        <v>0</v>
      </c>
      <c r="H74" s="22">
        <f t="shared" si="6"/>
        <v>27.78</v>
      </c>
    </row>
    <row r="75" spans="1:8" x14ac:dyDescent="0.25">
      <c r="A75" s="7" t="s">
        <v>50</v>
      </c>
      <c r="C75" s="23"/>
      <c r="E75" s="23">
        <f>SUM(E13:E74)</f>
        <v>800.78999999999974</v>
      </c>
      <c r="G75" s="12">
        <f>SUM(G13:G74)</f>
        <v>0</v>
      </c>
      <c r="H75" s="12">
        <f t="shared" si="6"/>
        <v>800.79</v>
      </c>
    </row>
    <row r="76" spans="1:8" x14ac:dyDescent="0.25">
      <c r="A76" s="7" t="s">
        <v>51</v>
      </c>
      <c r="C76" s="23"/>
      <c r="E76" s="23">
        <f>+E9-E75</f>
        <v>265.41000000000031</v>
      </c>
      <c r="G76" s="12">
        <f>+G9-G75</f>
        <v>0</v>
      </c>
      <c r="H76" s="12">
        <f t="shared" si="6"/>
        <v>265.41000000000003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28.17</v>
      </c>
      <c r="D79" s="14">
        <v>1</v>
      </c>
      <c r="E79" s="23">
        <f>ROUND(C79*D79,2)</f>
        <v>28.17</v>
      </c>
      <c r="F79" s="16">
        <v>0</v>
      </c>
      <c r="G79" s="23">
        <f>ROUND(E79*F79,2)</f>
        <v>0</v>
      </c>
      <c r="H79" s="23">
        <f t="shared" ref="H79:H84" si="7">ROUND(E79-G79,2)</f>
        <v>28.17</v>
      </c>
    </row>
    <row r="80" spans="1:8" x14ac:dyDescent="0.25">
      <c r="A80" s="14" t="s">
        <v>38</v>
      </c>
      <c r="B80" s="14" t="s">
        <v>48</v>
      </c>
      <c r="C80" s="15">
        <v>77.319999999999993</v>
      </c>
      <c r="D80" s="14">
        <v>1</v>
      </c>
      <c r="E80" s="23">
        <f>ROUND(C80*D80,2)</f>
        <v>77.319999999999993</v>
      </c>
      <c r="F80" s="16">
        <v>0</v>
      </c>
      <c r="G80" s="23">
        <f>ROUND(E80*F80,2)</f>
        <v>0</v>
      </c>
      <c r="H80" s="23">
        <f t="shared" si="7"/>
        <v>77.319999999999993</v>
      </c>
    </row>
    <row r="81" spans="1:8" x14ac:dyDescent="0.25">
      <c r="A81" s="9" t="s">
        <v>91</v>
      </c>
      <c r="B81" s="9" t="s">
        <v>48</v>
      </c>
      <c r="C81" s="10">
        <v>49.54</v>
      </c>
      <c r="D81" s="9">
        <v>1</v>
      </c>
      <c r="E81" s="22">
        <f>ROUND(C81*D81,2)</f>
        <v>49.54</v>
      </c>
      <c r="F81" s="11">
        <v>0</v>
      </c>
      <c r="G81" s="22">
        <f>ROUND(E81*F81,2)</f>
        <v>0</v>
      </c>
      <c r="H81" s="22">
        <f t="shared" si="7"/>
        <v>49.54</v>
      </c>
    </row>
    <row r="82" spans="1:8" x14ac:dyDescent="0.25">
      <c r="A82" s="7" t="s">
        <v>53</v>
      </c>
      <c r="C82" s="23"/>
      <c r="E82" s="23">
        <f>SUM(E79:E81)</f>
        <v>155.03</v>
      </c>
      <c r="G82" s="12">
        <f>SUM(G79:G81)</f>
        <v>0</v>
      </c>
      <c r="H82" s="12">
        <f t="shared" si="7"/>
        <v>155.03</v>
      </c>
    </row>
    <row r="83" spans="1:8" x14ac:dyDescent="0.25">
      <c r="A83" s="7" t="s">
        <v>54</v>
      </c>
      <c r="C83" s="23"/>
      <c r="E83" s="23">
        <f>+E75+E82</f>
        <v>955.81999999999971</v>
      </c>
      <c r="G83" s="12">
        <f>+G75+G82</f>
        <v>0</v>
      </c>
      <c r="H83" s="12">
        <f t="shared" si="7"/>
        <v>955.82</v>
      </c>
    </row>
    <row r="84" spans="1:8" x14ac:dyDescent="0.25">
      <c r="A84" s="7" t="s">
        <v>55</v>
      </c>
      <c r="C84" s="23"/>
      <c r="E84" s="23">
        <f>+E9-E83</f>
        <v>110.38000000000034</v>
      </c>
      <c r="G84" s="12">
        <f>+G9-G83</f>
        <v>0</v>
      </c>
      <c r="H84" s="12">
        <f t="shared" si="7"/>
        <v>110.38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0" spans="1:8" x14ac:dyDescent="0.25">
      <c r="A90" s="7"/>
      <c r="C90" s="23"/>
      <c r="E90" s="23"/>
    </row>
    <row r="98" spans="1:19" x14ac:dyDescent="0.25">
      <c r="A98" t="str" cm="1">
        <f t="array" aca="1" ref="A98" ca="1">MID(CELL("filename",A1),FIND("]",CELL("filename",A1))+1,256)</f>
        <v>cotton5</v>
      </c>
    </row>
    <row r="99" spans="1:19" x14ac:dyDescent="0.25">
      <c r="A99" s="7" t="s">
        <v>50</v>
      </c>
      <c r="E99" s="25">
        <f>VLOOKUP(A99,$A$1:$H$98,5,FALSE)</f>
        <v>800.78999999999974</v>
      </c>
    </row>
    <row r="100" spans="1:19" x14ac:dyDescent="0.25">
      <c r="A100" s="7" t="s">
        <v>288</v>
      </c>
      <c r="E100" s="25">
        <f>VLOOKUP(A100,$A$1:$H$98,5,FALSE)</f>
        <v>155.03</v>
      </c>
    </row>
    <row r="101" spans="1:19" x14ac:dyDescent="0.25">
      <c r="A101" s="7" t="s">
        <v>289</v>
      </c>
      <c r="E101" s="25">
        <f t="shared" ref="E101:E102" si="8">VLOOKUP(A101,$A$1:$H$98,5,FALSE)</f>
        <v>955.81999999999971</v>
      </c>
    </row>
    <row r="102" spans="1:19" x14ac:dyDescent="0.25">
      <c r="A102" s="7" t="s">
        <v>55</v>
      </c>
      <c r="E102" s="25">
        <f t="shared" si="8"/>
        <v>110.38000000000034</v>
      </c>
    </row>
    <row r="103" spans="1:19" x14ac:dyDescent="0.25">
      <c r="A103" s="21" t="s">
        <v>250</v>
      </c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2682-9B97-45BD-990E-89973F0E6E5F}">
  <sheetPr codeName="Sheet18"/>
  <dimension ref="A1:S163"/>
  <sheetViews>
    <sheetView topLeftCell="A106"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213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163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464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469</v>
      </c>
      <c r="B36" s="14" t="s">
        <v>60</v>
      </c>
      <c r="C36" s="15">
        <v>3.27</v>
      </c>
      <c r="D36" s="14">
        <v>45</v>
      </c>
      <c r="E36" s="23">
        <f>ROUND(C36*D36,2)</f>
        <v>147.15</v>
      </c>
      <c r="F36" s="16">
        <v>0</v>
      </c>
      <c r="G36" s="23">
        <f>ROUND(E36*F36,2)</f>
        <v>0</v>
      </c>
      <c r="H36" s="23">
        <f>ROUND(E36-G36,2)</f>
        <v>147.15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0.92889999999999995</v>
      </c>
      <c r="E52" s="23">
        <f>ROUND(C52*D52,2)</f>
        <v>17.36</v>
      </c>
      <c r="F52" s="16">
        <v>0</v>
      </c>
      <c r="G52" s="23">
        <f>ROUND(E52*F52,2)</f>
        <v>0</v>
      </c>
      <c r="H52" s="23">
        <f>ROUND(E52-G52,2)</f>
        <v>17.36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0.3579</v>
      </c>
      <c r="E55" s="23">
        <f>ROUND(C55*D55,2)</f>
        <v>3.24</v>
      </c>
      <c r="F55" s="16">
        <v>0</v>
      </c>
      <c r="G55" s="23">
        <f>ROUND(E55*F55,2)</f>
        <v>0</v>
      </c>
      <c r="H55" s="23">
        <f>ROUND(E55-G55,2)</f>
        <v>3.24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18.72</v>
      </c>
      <c r="D57" s="14">
        <v>0.96079999999999999</v>
      </c>
      <c r="E57" s="23">
        <f>ROUND(C57*D57,2)</f>
        <v>17.989999999999998</v>
      </c>
      <c r="F57" s="16">
        <v>0</v>
      </c>
      <c r="G57" s="23">
        <f>ROUND(E57*F57,2)</f>
        <v>0</v>
      </c>
      <c r="H57" s="23">
        <f>ROUND(E57-G57,2)</f>
        <v>17.989999999999998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14.343299999999999</v>
      </c>
      <c r="E59" s="23">
        <f>ROUND(C59*D59,2)</f>
        <v>41.02</v>
      </c>
      <c r="F59" s="16">
        <v>0</v>
      </c>
      <c r="G59" s="23">
        <f>ROUND(E59*F59,2)</f>
        <v>0</v>
      </c>
      <c r="H59" s="23">
        <f>ROUND(E59-G59,2)</f>
        <v>41.02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4.4208999999999996</v>
      </c>
      <c r="E60" s="23">
        <f>ROUND(C60*D60,2)</f>
        <v>12.64</v>
      </c>
      <c r="F60" s="16">
        <v>0</v>
      </c>
      <c r="G60" s="23">
        <f>ROUND(E60*F60,2)</f>
        <v>0</v>
      </c>
      <c r="H60" s="23">
        <f>ROUND(E60-G60,2)</f>
        <v>12.64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14.67</v>
      </c>
      <c r="D62" s="14">
        <v>1</v>
      </c>
      <c r="E62" s="23">
        <f>ROUND(C62*D62,2)</f>
        <v>14.67</v>
      </c>
      <c r="F62" s="16">
        <v>0</v>
      </c>
      <c r="G62" s="23">
        <f>ROUND(E62*F62,2)</f>
        <v>0</v>
      </c>
      <c r="H62" s="23">
        <f t="shared" ref="H62:H67" si="3">ROUND(E62-G62,2)</f>
        <v>14.67</v>
      </c>
    </row>
    <row r="63" spans="1:8" x14ac:dyDescent="0.25">
      <c r="A63" s="14" t="s">
        <v>38</v>
      </c>
      <c r="B63" s="14" t="s">
        <v>48</v>
      </c>
      <c r="C63" s="15">
        <v>11.37</v>
      </c>
      <c r="D63" s="14">
        <v>1</v>
      </c>
      <c r="E63" s="23">
        <f>ROUND(C63*D63,2)</f>
        <v>11.37</v>
      </c>
      <c r="F63" s="16">
        <v>0</v>
      </c>
      <c r="G63" s="23">
        <f>ROUND(E63*F63,2)</f>
        <v>0</v>
      </c>
      <c r="H63" s="23">
        <f t="shared" si="3"/>
        <v>11.37</v>
      </c>
    </row>
    <row r="64" spans="1:8" x14ac:dyDescent="0.25">
      <c r="A64" s="14" t="s">
        <v>91</v>
      </c>
      <c r="B64" s="14" t="s">
        <v>48</v>
      </c>
      <c r="C64" s="15">
        <v>14.39</v>
      </c>
      <c r="D64" s="14">
        <v>1</v>
      </c>
      <c r="E64" s="23">
        <f>ROUND(C64*D64,2)</f>
        <v>14.39</v>
      </c>
      <c r="F64" s="16">
        <v>0</v>
      </c>
      <c r="G64" s="23">
        <f>ROUND(E64*F64,2)</f>
        <v>0</v>
      </c>
      <c r="H64" s="23">
        <f t="shared" si="3"/>
        <v>14.39</v>
      </c>
    </row>
    <row r="65" spans="1:8" x14ac:dyDescent="0.25">
      <c r="A65" s="9" t="s">
        <v>49</v>
      </c>
      <c r="B65" s="9" t="s">
        <v>48</v>
      </c>
      <c r="C65" s="10">
        <v>27.43</v>
      </c>
      <c r="D65" s="9">
        <v>1</v>
      </c>
      <c r="E65" s="22">
        <f>ROUND(C65*D65,2)</f>
        <v>27.43</v>
      </c>
      <c r="F65" s="11">
        <v>0</v>
      </c>
      <c r="G65" s="22">
        <f>ROUND(E65*F65,2)</f>
        <v>0</v>
      </c>
      <c r="H65" s="22">
        <f t="shared" si="3"/>
        <v>27.43</v>
      </c>
    </row>
    <row r="66" spans="1:8" x14ac:dyDescent="0.25">
      <c r="A66" s="7" t="s">
        <v>50</v>
      </c>
      <c r="C66" s="23"/>
      <c r="E66" s="23">
        <f>SUM(E13:E65)</f>
        <v>778.7</v>
      </c>
      <c r="G66" s="12">
        <f>SUM(G13:G65)</f>
        <v>0</v>
      </c>
      <c r="H66" s="12">
        <f t="shared" si="3"/>
        <v>778.7</v>
      </c>
    </row>
    <row r="67" spans="1:8" x14ac:dyDescent="0.25">
      <c r="A67" s="7" t="s">
        <v>51</v>
      </c>
      <c r="C67" s="23"/>
      <c r="E67" s="23">
        <f>+E9-E66</f>
        <v>287.5</v>
      </c>
      <c r="G67" s="12">
        <f>+G9-G66</f>
        <v>0</v>
      </c>
      <c r="H67" s="12">
        <f t="shared" si="3"/>
        <v>287.5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27.45</v>
      </c>
      <c r="D70" s="14">
        <v>1</v>
      </c>
      <c r="E70" s="23">
        <f>ROUND(C70*D70,2)</f>
        <v>27.45</v>
      </c>
      <c r="F70" s="16">
        <v>0</v>
      </c>
      <c r="G70" s="23">
        <f>ROUND(E70*F70,2)</f>
        <v>0</v>
      </c>
      <c r="H70" s="23">
        <f t="shared" ref="H70:H75" si="4">ROUND(E70-G70,2)</f>
        <v>27.45</v>
      </c>
    </row>
    <row r="71" spans="1:8" x14ac:dyDescent="0.25">
      <c r="A71" s="14" t="s">
        <v>38</v>
      </c>
      <c r="B71" s="14" t="s">
        <v>48</v>
      </c>
      <c r="C71" s="15">
        <v>88.02</v>
      </c>
      <c r="D71" s="14">
        <v>1</v>
      </c>
      <c r="E71" s="23">
        <f>ROUND(C71*D71,2)</f>
        <v>88.02</v>
      </c>
      <c r="F71" s="16">
        <v>0</v>
      </c>
      <c r="G71" s="23">
        <f>ROUND(E71*F71,2)</f>
        <v>0</v>
      </c>
      <c r="H71" s="23">
        <f t="shared" si="4"/>
        <v>88.02</v>
      </c>
    </row>
    <row r="72" spans="1:8" x14ac:dyDescent="0.25">
      <c r="A72" s="9" t="s">
        <v>91</v>
      </c>
      <c r="B72" s="9" t="s">
        <v>48</v>
      </c>
      <c r="C72" s="10">
        <v>74.91</v>
      </c>
      <c r="D72" s="9">
        <v>1</v>
      </c>
      <c r="E72" s="22">
        <f>ROUND(C72*D72,2)</f>
        <v>74.91</v>
      </c>
      <c r="F72" s="11">
        <v>0</v>
      </c>
      <c r="G72" s="22">
        <f>ROUND(E72*F72,2)</f>
        <v>0</v>
      </c>
      <c r="H72" s="22">
        <f t="shared" si="4"/>
        <v>74.91</v>
      </c>
    </row>
    <row r="73" spans="1:8" x14ac:dyDescent="0.25">
      <c r="A73" s="7" t="s">
        <v>53</v>
      </c>
      <c r="C73" s="23"/>
      <c r="E73" s="23">
        <f>SUM(E70:E72)</f>
        <v>190.38</v>
      </c>
      <c r="G73" s="12">
        <f>SUM(G70:G72)</f>
        <v>0</v>
      </c>
      <c r="H73" s="12">
        <f t="shared" si="4"/>
        <v>190.38</v>
      </c>
    </row>
    <row r="74" spans="1:8" x14ac:dyDescent="0.25">
      <c r="A74" s="7" t="s">
        <v>54</v>
      </c>
      <c r="C74" s="23"/>
      <c r="E74" s="23">
        <f>+E66+E73</f>
        <v>969.08</v>
      </c>
      <c r="G74" s="12">
        <f>+G66+G73</f>
        <v>0</v>
      </c>
      <c r="H74" s="12">
        <f t="shared" si="4"/>
        <v>969.08</v>
      </c>
    </row>
    <row r="75" spans="1:8" x14ac:dyDescent="0.25">
      <c r="A75" s="7" t="s">
        <v>55</v>
      </c>
      <c r="C75" s="23"/>
      <c r="E75" s="23">
        <f>+E9-E74</f>
        <v>97.12</v>
      </c>
      <c r="G75" s="12">
        <f>+G9-G74</f>
        <v>0</v>
      </c>
      <c r="H75" s="12">
        <f t="shared" si="4"/>
        <v>97.12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19" x14ac:dyDescent="0.25">
      <c r="A98" t="str" cm="1">
        <f t="array" aca="1" ref="A98" ca="1">MID(CELL("filename",A1),FIND("]",CELL("filename",A1))+1,256)</f>
        <v>cotton6</v>
      </c>
    </row>
    <row r="99" spans="1:19" x14ac:dyDescent="0.25">
      <c r="A99" s="7" t="s">
        <v>50</v>
      </c>
      <c r="E99" s="25">
        <f>VLOOKUP(A99,$A$1:$H$98,5,FALSE)</f>
        <v>778.7</v>
      </c>
    </row>
    <row r="100" spans="1:19" x14ac:dyDescent="0.25">
      <c r="A100" s="7" t="s">
        <v>288</v>
      </c>
      <c r="E100" s="25">
        <f>VLOOKUP(A100,$A$1:$H$98,5,FALSE)</f>
        <v>190.38</v>
      </c>
    </row>
    <row r="101" spans="1:19" x14ac:dyDescent="0.25">
      <c r="A101" s="7" t="s">
        <v>289</v>
      </c>
      <c r="E101" s="25">
        <f t="shared" ref="E101:E102" si="5">VLOOKUP(A101,$A$1:$H$98,5,FALSE)</f>
        <v>969.08</v>
      </c>
    </row>
    <row r="102" spans="1:19" x14ac:dyDescent="0.25">
      <c r="A102" s="7" t="s">
        <v>55</v>
      </c>
      <c r="E102" s="25">
        <f t="shared" si="5"/>
        <v>97.12</v>
      </c>
    </row>
    <row r="103" spans="1:19" x14ac:dyDescent="0.25">
      <c r="A103" s="21" t="s">
        <v>250</v>
      </c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85E9-8951-43FE-B619-368626E4E015}">
  <sheetPr codeName="Sheet19"/>
  <dimension ref="A1:S163"/>
  <sheetViews>
    <sheetView topLeftCell="A100"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214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164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464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18.399999999999999</v>
      </c>
      <c r="E20" s="23">
        <f>ROUND(C20*D20,2)</f>
        <v>44.34</v>
      </c>
      <c r="F20" s="16">
        <v>0</v>
      </c>
      <c r="G20" s="23">
        <f>ROUND(E20*F20,2)</f>
        <v>0</v>
      </c>
      <c r="H20" s="23">
        <f>ROUND(E20-G20,2)</f>
        <v>44.34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469</v>
      </c>
      <c r="B36" s="14" t="s">
        <v>60</v>
      </c>
      <c r="C36" s="15">
        <v>3.27</v>
      </c>
      <c r="D36" s="14">
        <v>45</v>
      </c>
      <c r="E36" s="23">
        <f>ROUND(C36*D36,2)</f>
        <v>147.15</v>
      </c>
      <c r="F36" s="16">
        <v>0</v>
      </c>
      <c r="G36" s="23">
        <f>ROUND(E36*F36,2)</f>
        <v>0</v>
      </c>
      <c r="H36" s="23">
        <f>ROUND(E36-G36,2)</f>
        <v>147.15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0.73650000000000004</v>
      </c>
      <c r="E52" s="23">
        <f>ROUND(C52*D52,2)</f>
        <v>13.77</v>
      </c>
      <c r="F52" s="16">
        <v>0</v>
      </c>
      <c r="G52" s="23">
        <f>ROUND(E52*F52,2)</f>
        <v>0</v>
      </c>
      <c r="H52" s="23">
        <f>ROUND(E52-G52,2)</f>
        <v>13.77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0.32219999999999999</v>
      </c>
      <c r="E55" s="23">
        <f>ROUND(C55*D55,2)</f>
        <v>2.92</v>
      </c>
      <c r="F55" s="16">
        <v>0</v>
      </c>
      <c r="G55" s="23">
        <f>ROUND(E55*F55,2)</f>
        <v>0</v>
      </c>
      <c r="H55" s="23">
        <f>ROUND(E55-G55,2)</f>
        <v>2.92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18.739999999999998</v>
      </c>
      <c r="D57" s="14">
        <v>0.80700000000000005</v>
      </c>
      <c r="E57" s="23">
        <f>ROUND(C57*D57,2)</f>
        <v>15.12</v>
      </c>
      <c r="F57" s="16">
        <v>0</v>
      </c>
      <c r="G57" s="23">
        <f>ROUND(E57*F57,2)</f>
        <v>0</v>
      </c>
      <c r="H57" s="23">
        <f>ROUND(E57-G57,2)</f>
        <v>15.12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11.373200000000001</v>
      </c>
      <c r="E59" s="23">
        <f>ROUND(C59*D59,2)</f>
        <v>32.53</v>
      </c>
      <c r="F59" s="16">
        <v>0</v>
      </c>
      <c r="G59" s="23">
        <f>ROUND(E59*F59,2)</f>
        <v>0</v>
      </c>
      <c r="H59" s="23">
        <f>ROUND(E59-G59,2)</f>
        <v>32.53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4.4208999999999996</v>
      </c>
      <c r="E60" s="23">
        <f>ROUND(C60*D60,2)</f>
        <v>12.64</v>
      </c>
      <c r="F60" s="16">
        <v>0</v>
      </c>
      <c r="G60" s="23">
        <f>ROUND(E60*F60,2)</f>
        <v>0</v>
      </c>
      <c r="H60" s="23">
        <f>ROUND(E60-G60,2)</f>
        <v>12.64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11.09</v>
      </c>
      <c r="D62" s="14">
        <v>1</v>
      </c>
      <c r="E62" s="23">
        <f>ROUND(C62*D62,2)</f>
        <v>11.09</v>
      </c>
      <c r="F62" s="16">
        <v>0</v>
      </c>
      <c r="G62" s="23">
        <f>ROUND(E62*F62,2)</f>
        <v>0</v>
      </c>
      <c r="H62" s="23">
        <f t="shared" ref="H62:H67" si="3">ROUND(E62-G62,2)</f>
        <v>11.09</v>
      </c>
    </row>
    <row r="63" spans="1:8" x14ac:dyDescent="0.25">
      <c r="A63" s="14" t="s">
        <v>38</v>
      </c>
      <c r="B63" s="14" t="s">
        <v>48</v>
      </c>
      <c r="C63" s="15">
        <v>9.02</v>
      </c>
      <c r="D63" s="14">
        <v>1</v>
      </c>
      <c r="E63" s="23">
        <f>ROUND(C63*D63,2)</f>
        <v>9.02</v>
      </c>
      <c r="F63" s="16">
        <v>0</v>
      </c>
      <c r="G63" s="23">
        <f>ROUND(E63*F63,2)</f>
        <v>0</v>
      </c>
      <c r="H63" s="23">
        <f t="shared" si="3"/>
        <v>9.02</v>
      </c>
    </row>
    <row r="64" spans="1:8" x14ac:dyDescent="0.25">
      <c r="A64" s="14" t="s">
        <v>91</v>
      </c>
      <c r="B64" s="14" t="s">
        <v>48</v>
      </c>
      <c r="C64" s="15">
        <v>14.39</v>
      </c>
      <c r="D64" s="14">
        <v>1</v>
      </c>
      <c r="E64" s="23">
        <f>ROUND(C64*D64,2)</f>
        <v>14.39</v>
      </c>
      <c r="F64" s="16">
        <v>0</v>
      </c>
      <c r="G64" s="23">
        <f>ROUND(E64*F64,2)</f>
        <v>0</v>
      </c>
      <c r="H64" s="23">
        <f t="shared" si="3"/>
        <v>14.39</v>
      </c>
    </row>
    <row r="65" spans="1:8" x14ac:dyDescent="0.25">
      <c r="A65" s="9" t="s">
        <v>49</v>
      </c>
      <c r="B65" s="9" t="s">
        <v>48</v>
      </c>
      <c r="C65" s="10">
        <v>24.51</v>
      </c>
      <c r="D65" s="9">
        <v>1</v>
      </c>
      <c r="E65" s="22">
        <f>ROUND(C65*D65,2)</f>
        <v>24.51</v>
      </c>
      <c r="F65" s="11">
        <v>0</v>
      </c>
      <c r="G65" s="22">
        <f>ROUND(E65*F65,2)</f>
        <v>0</v>
      </c>
      <c r="H65" s="22">
        <f t="shared" si="3"/>
        <v>24.51</v>
      </c>
    </row>
    <row r="66" spans="1:8" x14ac:dyDescent="0.25">
      <c r="A66" s="7" t="s">
        <v>50</v>
      </c>
      <c r="C66" s="23"/>
      <c r="E66" s="23">
        <f>SUM(E13:E65)</f>
        <v>718.19</v>
      </c>
      <c r="G66" s="12">
        <f>SUM(G13:G65)</f>
        <v>0</v>
      </c>
      <c r="H66" s="12">
        <f t="shared" si="3"/>
        <v>718.19</v>
      </c>
    </row>
    <row r="67" spans="1:8" x14ac:dyDescent="0.25">
      <c r="A67" s="7" t="s">
        <v>51</v>
      </c>
      <c r="C67" s="23"/>
      <c r="E67" s="23">
        <f>+E9-E66</f>
        <v>348.01</v>
      </c>
      <c r="G67" s="12">
        <f>+G9-G66</f>
        <v>0</v>
      </c>
      <c r="H67" s="12">
        <f t="shared" si="3"/>
        <v>348.01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20.440000000000001</v>
      </c>
      <c r="D70" s="14">
        <v>1</v>
      </c>
      <c r="E70" s="23">
        <f>ROUND(C70*D70,2)</f>
        <v>20.440000000000001</v>
      </c>
      <c r="F70" s="16">
        <v>0</v>
      </c>
      <c r="G70" s="23">
        <f>ROUND(E70*F70,2)</f>
        <v>0</v>
      </c>
      <c r="H70" s="23">
        <f t="shared" ref="H70:H75" si="4">ROUND(E70-G70,2)</f>
        <v>20.440000000000001</v>
      </c>
    </row>
    <row r="71" spans="1:8" x14ac:dyDescent="0.25">
      <c r="A71" s="14" t="s">
        <v>38</v>
      </c>
      <c r="B71" s="14" t="s">
        <v>48</v>
      </c>
      <c r="C71" s="15">
        <v>69.8</v>
      </c>
      <c r="D71" s="14">
        <v>1</v>
      </c>
      <c r="E71" s="23">
        <f>ROUND(C71*D71,2)</f>
        <v>69.8</v>
      </c>
      <c r="F71" s="16">
        <v>0</v>
      </c>
      <c r="G71" s="23">
        <f>ROUND(E71*F71,2)</f>
        <v>0</v>
      </c>
      <c r="H71" s="23">
        <f t="shared" si="4"/>
        <v>69.8</v>
      </c>
    </row>
    <row r="72" spans="1:8" x14ac:dyDescent="0.25">
      <c r="A72" s="9" t="s">
        <v>91</v>
      </c>
      <c r="B72" s="9" t="s">
        <v>48</v>
      </c>
      <c r="C72" s="10">
        <v>74.91</v>
      </c>
      <c r="D72" s="9">
        <v>1</v>
      </c>
      <c r="E72" s="22">
        <f>ROUND(C72*D72,2)</f>
        <v>74.91</v>
      </c>
      <c r="F72" s="11">
        <v>0</v>
      </c>
      <c r="G72" s="22">
        <f>ROUND(E72*F72,2)</f>
        <v>0</v>
      </c>
      <c r="H72" s="22">
        <f t="shared" si="4"/>
        <v>74.91</v>
      </c>
    </row>
    <row r="73" spans="1:8" x14ac:dyDescent="0.25">
      <c r="A73" s="7" t="s">
        <v>53</v>
      </c>
      <c r="C73" s="23"/>
      <c r="E73" s="23">
        <f>SUM(E70:E72)</f>
        <v>165.14999999999998</v>
      </c>
      <c r="G73" s="12">
        <f>SUM(G70:G72)</f>
        <v>0</v>
      </c>
      <c r="H73" s="12">
        <f t="shared" si="4"/>
        <v>165.15</v>
      </c>
    </row>
    <row r="74" spans="1:8" x14ac:dyDescent="0.25">
      <c r="A74" s="7" t="s">
        <v>54</v>
      </c>
      <c r="C74" s="23"/>
      <c r="E74" s="23">
        <f>+E66+E73</f>
        <v>883.34</v>
      </c>
      <c r="G74" s="12">
        <f>+G66+G73</f>
        <v>0</v>
      </c>
      <c r="H74" s="12">
        <f t="shared" si="4"/>
        <v>883.34</v>
      </c>
    </row>
    <row r="75" spans="1:8" x14ac:dyDescent="0.25">
      <c r="A75" s="7" t="s">
        <v>55</v>
      </c>
      <c r="C75" s="23"/>
      <c r="E75" s="23">
        <f>+E9-E74</f>
        <v>182.86</v>
      </c>
      <c r="G75" s="12">
        <f>+G9-G74</f>
        <v>0</v>
      </c>
      <c r="H75" s="12">
        <f t="shared" si="4"/>
        <v>182.86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19" x14ac:dyDescent="0.25">
      <c r="A98" t="str" cm="1">
        <f t="array" aca="1" ref="A98" ca="1">MID(CELL("filename",A1),FIND("]",CELL("filename",A1))+1,256)</f>
        <v>cotton7</v>
      </c>
    </row>
    <row r="99" spans="1:19" x14ac:dyDescent="0.25">
      <c r="A99" s="7" t="s">
        <v>50</v>
      </c>
      <c r="E99" s="25">
        <f>VLOOKUP(A99,$A$1:$H$98,5,FALSE)</f>
        <v>718.19</v>
      </c>
    </row>
    <row r="100" spans="1:19" x14ac:dyDescent="0.25">
      <c r="A100" s="7" t="s">
        <v>288</v>
      </c>
      <c r="E100" s="25">
        <f>VLOOKUP(A100,$A$1:$H$98,5,FALSE)</f>
        <v>165.14999999999998</v>
      </c>
    </row>
    <row r="101" spans="1:19" x14ac:dyDescent="0.25">
      <c r="A101" s="7" t="s">
        <v>289</v>
      </c>
      <c r="E101" s="25">
        <f t="shared" ref="E101:E102" si="5">VLOOKUP(A101,$A$1:$H$98,5,FALSE)</f>
        <v>883.34</v>
      </c>
    </row>
    <row r="102" spans="1:19" x14ac:dyDescent="0.25">
      <c r="A102" s="7" t="s">
        <v>55</v>
      </c>
      <c r="E102" s="25">
        <f t="shared" si="5"/>
        <v>182.86</v>
      </c>
    </row>
    <row r="103" spans="1:19" x14ac:dyDescent="0.25">
      <c r="A103" s="21" t="s">
        <v>250</v>
      </c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B33F-D701-4711-8C07-2E2F70D9407E}">
  <sheetPr codeName="Sheet20"/>
  <dimension ref="A1:S163"/>
  <sheetViews>
    <sheetView topLeftCell="A100"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215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464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469</v>
      </c>
      <c r="B36" s="14" t="s">
        <v>60</v>
      </c>
      <c r="C36" s="15">
        <v>3.27</v>
      </c>
      <c r="D36" s="14">
        <v>45</v>
      </c>
      <c r="E36" s="23">
        <f>ROUND(C36*D36,2)</f>
        <v>147.15</v>
      </c>
      <c r="F36" s="16">
        <v>0</v>
      </c>
      <c r="G36" s="23">
        <f>ROUND(E36*F36,2)</f>
        <v>0</v>
      </c>
      <c r="H36" s="23">
        <f>ROUND(E36-G36,2)</f>
        <v>147.15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0.42680000000000001</v>
      </c>
      <c r="E52" s="23">
        <f>ROUND(C52*D52,2)</f>
        <v>7.98</v>
      </c>
      <c r="F52" s="16">
        <v>0</v>
      </c>
      <c r="G52" s="23">
        <f>ROUND(E52*F52,2)</f>
        <v>0</v>
      </c>
      <c r="H52" s="23">
        <f>ROUND(E52-G52,2)</f>
        <v>7.98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0.1236</v>
      </c>
      <c r="E55" s="23">
        <f>ROUND(C55*D55,2)</f>
        <v>1.1200000000000001</v>
      </c>
      <c r="F55" s="16">
        <v>0</v>
      </c>
      <c r="G55" s="23">
        <f>ROUND(E55*F55,2)</f>
        <v>0</v>
      </c>
      <c r="H55" s="23">
        <f>ROUND(E55-G55,2)</f>
        <v>1.1200000000000001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18.739999999999998</v>
      </c>
      <c r="D57" s="14">
        <v>0.55920000000000003</v>
      </c>
      <c r="E57" s="23">
        <f>ROUND(C57*D57,2)</f>
        <v>10.48</v>
      </c>
      <c r="F57" s="16">
        <v>0</v>
      </c>
      <c r="G57" s="23">
        <f>ROUND(E57*F57,2)</f>
        <v>0</v>
      </c>
      <c r="H57" s="23">
        <f>ROUND(E57-G57,2)</f>
        <v>10.48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6.5911999999999997</v>
      </c>
      <c r="E59" s="23">
        <f>ROUND(C59*D59,2)</f>
        <v>18.850000000000001</v>
      </c>
      <c r="F59" s="16">
        <v>0</v>
      </c>
      <c r="G59" s="23">
        <f>ROUND(E59*F59,2)</f>
        <v>0</v>
      </c>
      <c r="H59" s="23">
        <f>ROUND(E59-G59,2)</f>
        <v>18.850000000000001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5.7069000000000001</v>
      </c>
      <c r="E60" s="23">
        <f>ROUND(C60*D60,2)</f>
        <v>16.32</v>
      </c>
      <c r="F60" s="16">
        <v>0</v>
      </c>
      <c r="G60" s="23">
        <f>ROUND(E60*F60,2)</f>
        <v>0</v>
      </c>
      <c r="H60" s="23">
        <f>ROUND(E60-G60,2)</f>
        <v>16.32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11.12</v>
      </c>
      <c r="D62" s="14">
        <v>1</v>
      </c>
      <c r="E62" s="23">
        <f>ROUND(C62*D62,2)</f>
        <v>11.12</v>
      </c>
      <c r="F62" s="16">
        <v>0</v>
      </c>
      <c r="G62" s="23">
        <f>ROUND(E62*F62,2)</f>
        <v>0</v>
      </c>
      <c r="H62" s="23">
        <f t="shared" ref="H62:H67" si="3">ROUND(E62-G62,2)</f>
        <v>11.12</v>
      </c>
    </row>
    <row r="63" spans="1:8" x14ac:dyDescent="0.25">
      <c r="A63" s="14" t="s">
        <v>38</v>
      </c>
      <c r="B63" s="14" t="s">
        <v>48</v>
      </c>
      <c r="C63" s="15">
        <v>5.23</v>
      </c>
      <c r="D63" s="14">
        <v>1</v>
      </c>
      <c r="E63" s="23">
        <f>ROUND(C63*D63,2)</f>
        <v>5.23</v>
      </c>
      <c r="F63" s="16">
        <v>0</v>
      </c>
      <c r="G63" s="23">
        <f>ROUND(E63*F63,2)</f>
        <v>0</v>
      </c>
      <c r="H63" s="23">
        <f t="shared" si="3"/>
        <v>5.23</v>
      </c>
    </row>
    <row r="64" spans="1:8" x14ac:dyDescent="0.25">
      <c r="A64" s="14" t="s">
        <v>91</v>
      </c>
      <c r="B64" s="14" t="s">
        <v>48</v>
      </c>
      <c r="C64" s="15">
        <v>31.06</v>
      </c>
      <c r="D64" s="14">
        <v>1</v>
      </c>
      <c r="E64" s="23">
        <f>ROUND(C64*D64,2)</f>
        <v>31.06</v>
      </c>
      <c r="F64" s="16">
        <v>0</v>
      </c>
      <c r="G64" s="23">
        <f>ROUND(E64*F64,2)</f>
        <v>0</v>
      </c>
      <c r="H64" s="23">
        <f t="shared" si="3"/>
        <v>31.06</v>
      </c>
    </row>
    <row r="65" spans="1:8" x14ac:dyDescent="0.25">
      <c r="A65" s="9" t="s">
        <v>49</v>
      </c>
      <c r="B65" s="9" t="s">
        <v>48</v>
      </c>
      <c r="C65" s="10">
        <v>26.56</v>
      </c>
      <c r="D65" s="9">
        <v>1</v>
      </c>
      <c r="E65" s="22">
        <f>ROUND(C65*D65,2)</f>
        <v>26.56</v>
      </c>
      <c r="F65" s="11">
        <v>0</v>
      </c>
      <c r="G65" s="22">
        <f>ROUND(E65*F65,2)</f>
        <v>0</v>
      </c>
      <c r="H65" s="22">
        <f t="shared" si="3"/>
        <v>26.56</v>
      </c>
    </row>
    <row r="66" spans="1:8" x14ac:dyDescent="0.25">
      <c r="A66" s="7" t="s">
        <v>50</v>
      </c>
      <c r="C66" s="23"/>
      <c r="E66" s="23">
        <f>SUM(E13:E65)</f>
        <v>747.31000000000017</v>
      </c>
      <c r="G66" s="12">
        <f>SUM(G13:G65)</f>
        <v>0</v>
      </c>
      <c r="H66" s="12">
        <f t="shared" si="3"/>
        <v>747.31</v>
      </c>
    </row>
    <row r="67" spans="1:8" x14ac:dyDescent="0.25">
      <c r="A67" s="7" t="s">
        <v>51</v>
      </c>
      <c r="C67" s="23"/>
      <c r="E67" s="23">
        <f>+E9-E66</f>
        <v>318.88999999999987</v>
      </c>
      <c r="G67" s="12">
        <f>+G9-G66</f>
        <v>0</v>
      </c>
      <c r="H67" s="12">
        <f t="shared" si="3"/>
        <v>318.89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19.84</v>
      </c>
      <c r="D70" s="14">
        <v>1</v>
      </c>
      <c r="E70" s="23">
        <f>ROUND(C70*D70,2)</f>
        <v>19.84</v>
      </c>
      <c r="F70" s="16">
        <v>0</v>
      </c>
      <c r="G70" s="23">
        <f>ROUND(E70*F70,2)</f>
        <v>0</v>
      </c>
      <c r="H70" s="23">
        <f t="shared" ref="H70:H75" si="4">ROUND(E70-G70,2)</f>
        <v>19.84</v>
      </c>
    </row>
    <row r="71" spans="1:8" x14ac:dyDescent="0.25">
      <c r="A71" s="14" t="s">
        <v>38</v>
      </c>
      <c r="B71" s="14" t="s">
        <v>48</v>
      </c>
      <c r="C71" s="15">
        <v>40.44</v>
      </c>
      <c r="D71" s="14">
        <v>1</v>
      </c>
      <c r="E71" s="23">
        <f>ROUND(C71*D71,2)</f>
        <v>40.44</v>
      </c>
      <c r="F71" s="16">
        <v>0</v>
      </c>
      <c r="G71" s="23">
        <f>ROUND(E71*F71,2)</f>
        <v>0</v>
      </c>
      <c r="H71" s="23">
        <f t="shared" si="4"/>
        <v>40.44</v>
      </c>
    </row>
    <row r="72" spans="1:8" x14ac:dyDescent="0.25">
      <c r="A72" s="9" t="s">
        <v>91</v>
      </c>
      <c r="B72" s="9" t="s">
        <v>48</v>
      </c>
      <c r="C72" s="10">
        <v>154.69999999999999</v>
      </c>
      <c r="D72" s="9">
        <v>1</v>
      </c>
      <c r="E72" s="22">
        <f>ROUND(C72*D72,2)</f>
        <v>154.69999999999999</v>
      </c>
      <c r="F72" s="11">
        <v>0</v>
      </c>
      <c r="G72" s="22">
        <f>ROUND(E72*F72,2)</f>
        <v>0</v>
      </c>
      <c r="H72" s="22">
        <f t="shared" si="4"/>
        <v>154.69999999999999</v>
      </c>
    </row>
    <row r="73" spans="1:8" x14ac:dyDescent="0.25">
      <c r="A73" s="7" t="s">
        <v>53</v>
      </c>
      <c r="C73" s="23"/>
      <c r="E73" s="23">
        <f>SUM(E70:E72)</f>
        <v>214.98</v>
      </c>
      <c r="G73" s="12">
        <f>SUM(G70:G72)</f>
        <v>0</v>
      </c>
      <c r="H73" s="12">
        <f t="shared" si="4"/>
        <v>214.98</v>
      </c>
    </row>
    <row r="74" spans="1:8" x14ac:dyDescent="0.25">
      <c r="A74" s="7" t="s">
        <v>54</v>
      </c>
      <c r="C74" s="23"/>
      <c r="E74" s="23">
        <f>+E66+E73</f>
        <v>962.29000000000019</v>
      </c>
      <c r="G74" s="12">
        <f>+G66+G73</f>
        <v>0</v>
      </c>
      <c r="H74" s="12">
        <f t="shared" si="4"/>
        <v>962.29</v>
      </c>
    </row>
    <row r="75" spans="1:8" x14ac:dyDescent="0.25">
      <c r="A75" s="7" t="s">
        <v>55</v>
      </c>
      <c r="C75" s="23"/>
      <c r="E75" s="23">
        <f>+E9-E74</f>
        <v>103.90999999999985</v>
      </c>
      <c r="G75" s="12">
        <f>+G9-G74</f>
        <v>0</v>
      </c>
      <c r="H75" s="12">
        <f t="shared" si="4"/>
        <v>103.91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19" x14ac:dyDescent="0.25">
      <c r="A98" t="str" cm="1">
        <f t="array" aca="1" ref="A98" ca="1">MID(CELL("filename",A1),FIND("]",CELL("filename",A1))+1,256)</f>
        <v>cotton8</v>
      </c>
    </row>
    <row r="99" spans="1:19" x14ac:dyDescent="0.25">
      <c r="A99" s="7" t="s">
        <v>50</v>
      </c>
      <c r="E99" s="25">
        <f>VLOOKUP(A99,$A$1:$H$98,5,FALSE)</f>
        <v>747.31000000000017</v>
      </c>
    </row>
    <row r="100" spans="1:19" x14ac:dyDescent="0.25">
      <c r="A100" s="7" t="s">
        <v>288</v>
      </c>
      <c r="E100" s="25">
        <f>VLOOKUP(A100,$A$1:$H$98,5,FALSE)</f>
        <v>214.98</v>
      </c>
    </row>
    <row r="101" spans="1:19" x14ac:dyDescent="0.25">
      <c r="A101" s="7" t="s">
        <v>289</v>
      </c>
      <c r="E101" s="25">
        <f t="shared" ref="E101:E102" si="5">VLOOKUP(A101,$A$1:$H$98,5,FALSE)</f>
        <v>962.29000000000019</v>
      </c>
    </row>
    <row r="102" spans="1:19" x14ac:dyDescent="0.25">
      <c r="A102" s="7" t="s">
        <v>55</v>
      </c>
      <c r="E102" s="25">
        <f t="shared" si="5"/>
        <v>103.90999999999985</v>
      </c>
    </row>
    <row r="103" spans="1:19" x14ac:dyDescent="0.25">
      <c r="A103" s="21" t="s">
        <v>250</v>
      </c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21EA-61A6-4B37-B52B-688C51813B08}">
  <sheetPr codeName="Sheet21"/>
  <dimension ref="A1:S163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217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464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18.399999999999999</v>
      </c>
      <c r="E20" s="23">
        <f>ROUND(C20*D20,2)</f>
        <v>44.34</v>
      </c>
      <c r="F20" s="16">
        <v>0</v>
      </c>
      <c r="G20" s="23">
        <f>ROUND(E20*F20,2)</f>
        <v>0</v>
      </c>
      <c r="H20" s="23">
        <f>ROUND(E20-G20,2)</f>
        <v>44.34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469</v>
      </c>
      <c r="B36" s="14" t="s">
        <v>60</v>
      </c>
      <c r="C36" s="15">
        <v>3.27</v>
      </c>
      <c r="D36" s="14">
        <v>45</v>
      </c>
      <c r="E36" s="23">
        <f>ROUND(C36*D36,2)</f>
        <v>147.15</v>
      </c>
      <c r="F36" s="16">
        <v>0</v>
      </c>
      <c r="G36" s="23">
        <f>ROUND(E36*F36,2)</f>
        <v>0</v>
      </c>
      <c r="H36" s="23">
        <f>ROUND(E36-G36,2)</f>
        <v>147.15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0.29880000000000001</v>
      </c>
      <c r="E52" s="23">
        <f>ROUND(C52*D52,2)</f>
        <v>5.58</v>
      </c>
      <c r="F52" s="16">
        <v>0</v>
      </c>
      <c r="G52" s="23">
        <f>ROUND(E52*F52,2)</f>
        <v>0</v>
      </c>
      <c r="H52" s="23">
        <f>ROUND(E52-G52,2)</f>
        <v>5.58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9.98E-2</v>
      </c>
      <c r="E55" s="23">
        <f>ROUND(C55*D55,2)</f>
        <v>0.9</v>
      </c>
      <c r="F55" s="16">
        <v>0</v>
      </c>
      <c r="G55" s="23">
        <f>ROUND(E55*F55,2)</f>
        <v>0</v>
      </c>
      <c r="H55" s="23">
        <f>ROUND(E55-G55,2)</f>
        <v>0.9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18.760000000000002</v>
      </c>
      <c r="D57" s="14">
        <v>0.45679999999999998</v>
      </c>
      <c r="E57" s="23">
        <f>ROUND(C57*D57,2)</f>
        <v>8.57</v>
      </c>
      <c r="F57" s="16">
        <v>0</v>
      </c>
      <c r="G57" s="23">
        <f>ROUND(E57*F57,2)</f>
        <v>0</v>
      </c>
      <c r="H57" s="23">
        <f>ROUND(E57-G57,2)</f>
        <v>8.57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4.6136999999999997</v>
      </c>
      <c r="E59" s="23">
        <f>ROUND(C59*D59,2)</f>
        <v>13.2</v>
      </c>
      <c r="F59" s="16">
        <v>0</v>
      </c>
      <c r="G59" s="23">
        <f>ROUND(E59*F59,2)</f>
        <v>0</v>
      </c>
      <c r="H59" s="23">
        <f>ROUND(E59-G59,2)</f>
        <v>13.2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5.7069000000000001</v>
      </c>
      <c r="E60" s="23">
        <f>ROUND(C60*D60,2)</f>
        <v>16.32</v>
      </c>
      <c r="F60" s="16">
        <v>0</v>
      </c>
      <c r="G60" s="23">
        <f>ROUND(E60*F60,2)</f>
        <v>0</v>
      </c>
      <c r="H60" s="23">
        <f>ROUND(E60-G60,2)</f>
        <v>16.32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7.73</v>
      </c>
      <c r="D62" s="14">
        <v>1</v>
      </c>
      <c r="E62" s="23">
        <f>ROUND(C62*D62,2)</f>
        <v>7.73</v>
      </c>
      <c r="F62" s="16">
        <v>0</v>
      </c>
      <c r="G62" s="23">
        <f>ROUND(E62*F62,2)</f>
        <v>0</v>
      </c>
      <c r="H62" s="23">
        <f t="shared" ref="H62:H67" si="3">ROUND(E62-G62,2)</f>
        <v>7.73</v>
      </c>
    </row>
    <row r="63" spans="1:8" x14ac:dyDescent="0.25">
      <c r="A63" s="14" t="s">
        <v>38</v>
      </c>
      <c r="B63" s="14" t="s">
        <v>48</v>
      </c>
      <c r="C63" s="15">
        <v>3.66</v>
      </c>
      <c r="D63" s="14">
        <v>1</v>
      </c>
      <c r="E63" s="23">
        <f>ROUND(C63*D63,2)</f>
        <v>3.66</v>
      </c>
      <c r="F63" s="16">
        <v>0</v>
      </c>
      <c r="G63" s="23">
        <f>ROUND(E63*F63,2)</f>
        <v>0</v>
      </c>
      <c r="H63" s="23">
        <f t="shared" si="3"/>
        <v>3.66</v>
      </c>
    </row>
    <row r="64" spans="1:8" x14ac:dyDescent="0.25">
      <c r="A64" s="14" t="s">
        <v>91</v>
      </c>
      <c r="B64" s="14" t="s">
        <v>48</v>
      </c>
      <c r="C64" s="15">
        <v>31.06</v>
      </c>
      <c r="D64" s="14">
        <v>1</v>
      </c>
      <c r="E64" s="23">
        <f>ROUND(C64*D64,2)</f>
        <v>31.06</v>
      </c>
      <c r="F64" s="16">
        <v>0</v>
      </c>
      <c r="G64" s="23">
        <f>ROUND(E64*F64,2)</f>
        <v>0</v>
      </c>
      <c r="H64" s="23">
        <f t="shared" si="3"/>
        <v>31.06</v>
      </c>
    </row>
    <row r="65" spans="1:8" x14ac:dyDescent="0.25">
      <c r="A65" s="9" t="s">
        <v>49</v>
      </c>
      <c r="B65" s="9" t="s">
        <v>48</v>
      </c>
      <c r="C65" s="10">
        <v>24.05</v>
      </c>
      <c r="D65" s="9">
        <v>1</v>
      </c>
      <c r="E65" s="22">
        <f>ROUND(C65*D65,2)</f>
        <v>24.05</v>
      </c>
      <c r="F65" s="11">
        <v>0</v>
      </c>
      <c r="G65" s="22">
        <f>ROUND(E65*F65,2)</f>
        <v>0</v>
      </c>
      <c r="H65" s="22">
        <f t="shared" si="3"/>
        <v>24.05</v>
      </c>
    </row>
    <row r="66" spans="1:8" x14ac:dyDescent="0.25">
      <c r="A66" s="7" t="s">
        <v>50</v>
      </c>
      <c r="C66" s="23"/>
      <c r="E66" s="23">
        <f>SUM(E13:E65)</f>
        <v>693.27000000000021</v>
      </c>
      <c r="G66" s="12">
        <f>SUM(G13:G65)</f>
        <v>0</v>
      </c>
      <c r="H66" s="12">
        <f t="shared" si="3"/>
        <v>693.27</v>
      </c>
    </row>
    <row r="67" spans="1:8" x14ac:dyDescent="0.25">
      <c r="A67" s="7" t="s">
        <v>51</v>
      </c>
      <c r="C67" s="23"/>
      <c r="E67" s="23">
        <f>+E9-E66</f>
        <v>372.92999999999984</v>
      </c>
      <c r="G67" s="12">
        <f>+G9-G66</f>
        <v>0</v>
      </c>
      <c r="H67" s="12">
        <f t="shared" si="3"/>
        <v>372.93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12.48</v>
      </c>
      <c r="D70" s="14">
        <v>1</v>
      </c>
      <c r="E70" s="23">
        <f>ROUND(C70*D70,2)</f>
        <v>12.48</v>
      </c>
      <c r="F70" s="16">
        <v>0</v>
      </c>
      <c r="G70" s="23">
        <f>ROUND(E70*F70,2)</f>
        <v>0</v>
      </c>
      <c r="H70" s="23">
        <f t="shared" ref="H70:H75" si="4">ROUND(E70-G70,2)</f>
        <v>12.48</v>
      </c>
    </row>
    <row r="71" spans="1:8" x14ac:dyDescent="0.25">
      <c r="A71" s="14" t="s">
        <v>38</v>
      </c>
      <c r="B71" s="14" t="s">
        <v>48</v>
      </c>
      <c r="C71" s="15">
        <v>28.31</v>
      </c>
      <c r="D71" s="14">
        <v>1</v>
      </c>
      <c r="E71" s="23">
        <f>ROUND(C71*D71,2)</f>
        <v>28.31</v>
      </c>
      <c r="F71" s="16">
        <v>0</v>
      </c>
      <c r="G71" s="23">
        <f>ROUND(E71*F71,2)</f>
        <v>0</v>
      </c>
      <c r="H71" s="23">
        <f t="shared" si="4"/>
        <v>28.31</v>
      </c>
    </row>
    <row r="72" spans="1:8" x14ac:dyDescent="0.25">
      <c r="A72" s="9" t="s">
        <v>91</v>
      </c>
      <c r="B72" s="9" t="s">
        <v>48</v>
      </c>
      <c r="C72" s="10">
        <v>154.69999999999999</v>
      </c>
      <c r="D72" s="9">
        <v>1</v>
      </c>
      <c r="E72" s="22">
        <f>ROUND(C72*D72,2)</f>
        <v>154.69999999999999</v>
      </c>
      <c r="F72" s="11">
        <v>0</v>
      </c>
      <c r="G72" s="22">
        <f>ROUND(E72*F72,2)</f>
        <v>0</v>
      </c>
      <c r="H72" s="22">
        <f t="shared" si="4"/>
        <v>154.69999999999999</v>
      </c>
    </row>
    <row r="73" spans="1:8" x14ac:dyDescent="0.25">
      <c r="A73" s="7" t="s">
        <v>53</v>
      </c>
      <c r="C73" s="23"/>
      <c r="E73" s="23">
        <f>SUM(E70:E72)</f>
        <v>195.48999999999998</v>
      </c>
      <c r="G73" s="12">
        <f>SUM(G70:G72)</f>
        <v>0</v>
      </c>
      <c r="H73" s="12">
        <f t="shared" si="4"/>
        <v>195.49</v>
      </c>
    </row>
    <row r="74" spans="1:8" x14ac:dyDescent="0.25">
      <c r="A74" s="7" t="s">
        <v>54</v>
      </c>
      <c r="C74" s="23"/>
      <c r="E74" s="23">
        <f>+E66+E73</f>
        <v>888.76000000000022</v>
      </c>
      <c r="G74" s="12">
        <f>+G66+G73</f>
        <v>0</v>
      </c>
      <c r="H74" s="12">
        <f t="shared" si="4"/>
        <v>888.76</v>
      </c>
    </row>
    <row r="75" spans="1:8" x14ac:dyDescent="0.25">
      <c r="A75" s="7" t="s">
        <v>55</v>
      </c>
      <c r="C75" s="23"/>
      <c r="E75" s="23">
        <f>+E9-E74</f>
        <v>177.43999999999983</v>
      </c>
      <c r="G75" s="12">
        <f>+G9-G74</f>
        <v>0</v>
      </c>
      <c r="H75" s="12">
        <f t="shared" si="4"/>
        <v>177.44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19" x14ac:dyDescent="0.25">
      <c r="A98" t="str" cm="1">
        <f t="array" aca="1" ref="A98" ca="1">MID(CELL("filename",A1),FIND("]",CELL("filename",A1))+1,256)</f>
        <v>cotton9</v>
      </c>
    </row>
    <row r="99" spans="1:19" x14ac:dyDescent="0.25">
      <c r="A99" s="7" t="s">
        <v>50</v>
      </c>
      <c r="E99" s="25">
        <f>VLOOKUP(A99,$A$1:$H$98,5,FALSE)</f>
        <v>693.27000000000021</v>
      </c>
    </row>
    <row r="100" spans="1:19" x14ac:dyDescent="0.25">
      <c r="A100" s="7" t="s">
        <v>288</v>
      </c>
      <c r="E100" s="25">
        <f>VLOOKUP(A100,$A$1:$H$98,5,FALSE)</f>
        <v>195.48999999999998</v>
      </c>
    </row>
    <row r="101" spans="1:19" x14ac:dyDescent="0.25">
      <c r="A101" s="7" t="s">
        <v>289</v>
      </c>
      <c r="E101" s="25">
        <f t="shared" ref="E101:E102" si="5">VLOOKUP(A101,$A$1:$H$98,5,FALSE)</f>
        <v>888.76000000000022</v>
      </c>
    </row>
    <row r="102" spans="1:19" x14ac:dyDescent="0.25">
      <c r="A102" s="7" t="s">
        <v>55</v>
      </c>
      <c r="E102" s="25">
        <f t="shared" si="5"/>
        <v>177.43999999999983</v>
      </c>
    </row>
    <row r="103" spans="1:19" x14ac:dyDescent="0.25">
      <c r="A103" s="21" t="s">
        <v>250</v>
      </c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EC13-90D1-43B7-8F87-BA2F1EC586F4}">
  <sheetPr codeName="Sheet22"/>
  <dimension ref="A1:S163"/>
  <sheetViews>
    <sheetView topLeftCell="A100" workbookViewId="0">
      <selection activeCell="A104" sqref="A104:M127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1.710937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81" t="s">
        <v>223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463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1200</v>
      </c>
      <c r="E17" s="23">
        <f>ROUND(C17*D17,2)</f>
        <v>132</v>
      </c>
      <c r="F17" s="16">
        <v>0</v>
      </c>
      <c r="G17" s="23">
        <f>ROUND(E17*F17,2)</f>
        <v>0</v>
      </c>
      <c r="H17" s="23">
        <f>ROUND(E17-G17,2)</f>
        <v>132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1.5</v>
      </c>
      <c r="E34" s="23">
        <f>ROUND(C34*D34,2)</f>
        <v>22.5</v>
      </c>
      <c r="F34" s="16">
        <v>0</v>
      </c>
      <c r="G34" s="23">
        <f>ROUND(E34*F34,2)</f>
        <v>0</v>
      </c>
      <c r="H34" s="23">
        <f>ROUND(E34-G34,2)</f>
        <v>22.5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469</v>
      </c>
      <c r="B36" s="14" t="s">
        <v>60</v>
      </c>
      <c r="C36" s="15">
        <v>3.27</v>
      </c>
      <c r="D36" s="14">
        <v>45</v>
      </c>
      <c r="E36" s="23">
        <f>ROUND(C36*D36,2)</f>
        <v>147.15</v>
      </c>
      <c r="F36" s="16">
        <v>0</v>
      </c>
      <c r="G36" s="23">
        <f>ROUND(E36*F36,2)</f>
        <v>0</v>
      </c>
      <c r="H36" s="23">
        <f>ROUND(E36-G36,2)</f>
        <v>147.15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0.42680000000000001</v>
      </c>
      <c r="E52" s="23">
        <f>ROUND(C52*D52,2)</f>
        <v>7.98</v>
      </c>
      <c r="F52" s="16">
        <v>0</v>
      </c>
      <c r="G52" s="23">
        <f>ROUND(E52*F52,2)</f>
        <v>0</v>
      </c>
      <c r="H52" s="23">
        <f>ROUND(E52-G52,2)</f>
        <v>7.98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0.27810000000000001</v>
      </c>
      <c r="E53" s="23">
        <f>ROUND(C53*D53,2)</f>
        <v>5.2</v>
      </c>
      <c r="F53" s="16">
        <v>0</v>
      </c>
      <c r="G53" s="23">
        <f>ROUND(E53*F53,2)</f>
        <v>0</v>
      </c>
      <c r="H53" s="23">
        <f>ROUND(E53-G53,2)</f>
        <v>5.2</v>
      </c>
    </row>
    <row r="54" spans="1:8" x14ac:dyDescent="0.25">
      <c r="A54" s="13" t="s">
        <v>40</v>
      </c>
      <c r="C54" s="23"/>
      <c r="E54" s="23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0.20369999999999999</v>
      </c>
      <c r="E55" s="23">
        <f>ROUND(C55*D55,2)</f>
        <v>1.85</v>
      </c>
      <c r="F55" s="16">
        <v>0</v>
      </c>
      <c r="G55" s="23">
        <f>ROUND(E55*F55,2)</f>
        <v>0</v>
      </c>
      <c r="H55" s="23">
        <f>ROUND(E55-G55,2)</f>
        <v>1.85</v>
      </c>
    </row>
    <row r="56" spans="1:8" x14ac:dyDescent="0.25">
      <c r="A56" s="13" t="s">
        <v>43</v>
      </c>
      <c r="C56" s="23"/>
      <c r="E56" s="23"/>
    </row>
    <row r="57" spans="1:8" x14ac:dyDescent="0.25">
      <c r="A57" s="14" t="s">
        <v>42</v>
      </c>
      <c r="B57" s="14" t="s">
        <v>39</v>
      </c>
      <c r="C57" s="15">
        <v>9.06</v>
      </c>
      <c r="D57" s="14">
        <v>0.1236</v>
      </c>
      <c r="E57" s="23">
        <f>ROUND(C57*D57,2)</f>
        <v>1.1200000000000001</v>
      </c>
      <c r="F57" s="16">
        <v>0</v>
      </c>
      <c r="G57" s="23">
        <f>ROUND(E57*F57,2)</f>
        <v>0</v>
      </c>
      <c r="H57" s="23">
        <f>ROUND(E57-G57,2)</f>
        <v>1.1200000000000001</v>
      </c>
    </row>
    <row r="58" spans="1:8" x14ac:dyDescent="0.25">
      <c r="A58" s="14" t="s">
        <v>91</v>
      </c>
      <c r="B58" s="14" t="s">
        <v>39</v>
      </c>
      <c r="C58" s="15">
        <v>9.06</v>
      </c>
      <c r="D58" s="14">
        <v>0.22520000000000001</v>
      </c>
      <c r="E58" s="23">
        <f>ROUND(C58*D58,2)</f>
        <v>2.04</v>
      </c>
      <c r="F58" s="16">
        <v>0</v>
      </c>
      <c r="G58" s="23">
        <f>ROUND(E58*F58,2)</f>
        <v>0</v>
      </c>
      <c r="H58" s="23">
        <f>ROUND(E58-G58,2)</f>
        <v>2.04</v>
      </c>
    </row>
    <row r="59" spans="1:8" x14ac:dyDescent="0.25">
      <c r="A59" s="14" t="s">
        <v>44</v>
      </c>
      <c r="B59" s="14" t="s">
        <v>39</v>
      </c>
      <c r="C59" s="15">
        <v>18.73</v>
      </c>
      <c r="D59" s="14">
        <v>0.56389999999999996</v>
      </c>
      <c r="E59" s="23">
        <f>ROUND(C59*D59,2)</f>
        <v>10.56</v>
      </c>
      <c r="F59" s="16">
        <v>0</v>
      </c>
      <c r="G59" s="23">
        <f>ROUND(E59*F59,2)</f>
        <v>0</v>
      </c>
      <c r="H59" s="23">
        <f>ROUND(E59-G59,2)</f>
        <v>10.56</v>
      </c>
    </row>
    <row r="60" spans="1:8" x14ac:dyDescent="0.25">
      <c r="A60" s="13" t="s">
        <v>45</v>
      </c>
      <c r="C60" s="23"/>
      <c r="E60" s="23"/>
    </row>
    <row r="61" spans="1:8" x14ac:dyDescent="0.25">
      <c r="A61" s="14" t="s">
        <v>38</v>
      </c>
      <c r="B61" s="14" t="s">
        <v>19</v>
      </c>
      <c r="C61" s="15">
        <v>2.86</v>
      </c>
      <c r="D61" s="14">
        <v>6.5911999999999997</v>
      </c>
      <c r="E61" s="23">
        <f>ROUND(C61*D61,2)</f>
        <v>18.850000000000001</v>
      </c>
      <c r="F61" s="16">
        <v>0</v>
      </c>
      <c r="G61" s="23">
        <f>ROUND(E61*F61,2)</f>
        <v>0</v>
      </c>
      <c r="H61" s="23">
        <f>ROUND(E61-G61,2)</f>
        <v>18.850000000000001</v>
      </c>
    </row>
    <row r="62" spans="1:8" x14ac:dyDescent="0.25">
      <c r="A62" s="14" t="s">
        <v>91</v>
      </c>
      <c r="B62" s="14" t="s">
        <v>19</v>
      </c>
      <c r="C62" s="15">
        <v>2.86</v>
      </c>
      <c r="D62" s="14">
        <v>5.7816999999999998</v>
      </c>
      <c r="E62" s="23">
        <f>ROUND(C62*D62,2)</f>
        <v>16.54</v>
      </c>
      <c r="F62" s="16">
        <v>0</v>
      </c>
      <c r="G62" s="23">
        <f>ROUND(E62*F62,2)</f>
        <v>0</v>
      </c>
      <c r="H62" s="23">
        <f>ROUND(E62-G62,2)</f>
        <v>16.54</v>
      </c>
    </row>
    <row r="63" spans="1:8" x14ac:dyDescent="0.25">
      <c r="A63" s="14" t="s">
        <v>158</v>
      </c>
      <c r="B63" s="14" t="s">
        <v>19</v>
      </c>
      <c r="C63" s="15">
        <v>2.86</v>
      </c>
      <c r="D63" s="14">
        <v>11.2011</v>
      </c>
      <c r="E63" s="23">
        <f>ROUND(C63*D63,2)</f>
        <v>32.04</v>
      </c>
      <c r="F63" s="16">
        <v>0</v>
      </c>
      <c r="G63" s="23">
        <f>ROUND(E63*F63,2)</f>
        <v>0</v>
      </c>
      <c r="H63" s="23">
        <f>ROUND(E63-G63,2)</f>
        <v>32.04</v>
      </c>
    </row>
    <row r="64" spans="1:8" x14ac:dyDescent="0.25">
      <c r="A64" s="13" t="s">
        <v>47</v>
      </c>
      <c r="C64" s="23"/>
      <c r="E64" s="23"/>
    </row>
    <row r="65" spans="1:8" x14ac:dyDescent="0.25">
      <c r="A65" s="14" t="s">
        <v>42</v>
      </c>
      <c r="B65" s="14" t="s">
        <v>48</v>
      </c>
      <c r="C65" s="15">
        <v>11.12</v>
      </c>
      <c r="D65" s="14">
        <v>1</v>
      </c>
      <c r="E65" s="23">
        <f>ROUND(C65*D65,2)</f>
        <v>11.12</v>
      </c>
      <c r="F65" s="16">
        <v>0</v>
      </c>
      <c r="G65" s="23">
        <f>ROUND(E65*F65,2)</f>
        <v>0</v>
      </c>
      <c r="H65" s="23">
        <f t="shared" ref="H65:H71" si="3">ROUND(E65-G65,2)</f>
        <v>11.12</v>
      </c>
    </row>
    <row r="66" spans="1:8" x14ac:dyDescent="0.25">
      <c r="A66" s="14" t="s">
        <v>38</v>
      </c>
      <c r="B66" s="14" t="s">
        <v>48</v>
      </c>
      <c r="C66" s="15">
        <v>5.23</v>
      </c>
      <c r="D66" s="14">
        <v>1</v>
      </c>
      <c r="E66" s="23">
        <f>ROUND(C66*D66,2)</f>
        <v>5.23</v>
      </c>
      <c r="F66" s="16">
        <v>0</v>
      </c>
      <c r="G66" s="23">
        <f>ROUND(E66*F66,2)</f>
        <v>0</v>
      </c>
      <c r="H66" s="23">
        <f t="shared" si="3"/>
        <v>5.23</v>
      </c>
    </row>
    <row r="67" spans="1:8" x14ac:dyDescent="0.25">
      <c r="A67" s="14" t="s">
        <v>91</v>
      </c>
      <c r="B67" s="14" t="s">
        <v>48</v>
      </c>
      <c r="C67" s="15">
        <v>31.17</v>
      </c>
      <c r="D67" s="14">
        <v>1</v>
      </c>
      <c r="E67" s="23">
        <f>ROUND(C67*D67,2)</f>
        <v>31.17</v>
      </c>
      <c r="F67" s="16">
        <v>0</v>
      </c>
      <c r="G67" s="23">
        <f>ROUND(E67*F67,2)</f>
        <v>0</v>
      </c>
      <c r="H67" s="23">
        <f t="shared" si="3"/>
        <v>31.17</v>
      </c>
    </row>
    <row r="68" spans="1:8" x14ac:dyDescent="0.25">
      <c r="A68" s="14" t="s">
        <v>158</v>
      </c>
      <c r="B68" s="14" t="s">
        <v>48</v>
      </c>
      <c r="C68" s="15">
        <v>21.95</v>
      </c>
      <c r="D68" s="14">
        <v>1</v>
      </c>
      <c r="E68" s="23">
        <f>ROUND(C68*D68,2)</f>
        <v>21.95</v>
      </c>
      <c r="F68" s="16">
        <v>0</v>
      </c>
      <c r="G68" s="23">
        <f>ROUND(E68*F68,2)</f>
        <v>0</v>
      </c>
      <c r="H68" s="23">
        <f t="shared" si="3"/>
        <v>21.95</v>
      </c>
    </row>
    <row r="69" spans="1:8" x14ac:dyDescent="0.25">
      <c r="A69" s="9" t="s">
        <v>49</v>
      </c>
      <c r="B69" s="9" t="s">
        <v>48</v>
      </c>
      <c r="C69" s="10">
        <v>28.61</v>
      </c>
      <c r="D69" s="9">
        <v>1</v>
      </c>
      <c r="E69" s="22">
        <f>ROUND(C69*D69,2)</f>
        <v>28.61</v>
      </c>
      <c r="F69" s="11">
        <v>0</v>
      </c>
      <c r="G69" s="22">
        <f>ROUND(E69*F69,2)</f>
        <v>0</v>
      </c>
      <c r="H69" s="22">
        <f t="shared" si="3"/>
        <v>28.61</v>
      </c>
    </row>
    <row r="70" spans="1:8" x14ac:dyDescent="0.25">
      <c r="A70" s="7" t="s">
        <v>50</v>
      </c>
      <c r="C70" s="23"/>
      <c r="E70" s="23">
        <f>SUM(E13:E69)</f>
        <v>835.25000000000011</v>
      </c>
      <c r="G70" s="12">
        <f>SUM(G13:G69)</f>
        <v>0</v>
      </c>
      <c r="H70" s="12">
        <f t="shared" si="3"/>
        <v>835.25</v>
      </c>
    </row>
    <row r="71" spans="1:8" x14ac:dyDescent="0.25">
      <c r="A71" s="7" t="s">
        <v>51</v>
      </c>
      <c r="C71" s="23"/>
      <c r="E71" s="23">
        <f>+E9-E70</f>
        <v>230.94999999999993</v>
      </c>
      <c r="G71" s="12">
        <f>+G9-G70</f>
        <v>0</v>
      </c>
      <c r="H71" s="12">
        <f t="shared" si="3"/>
        <v>230.95</v>
      </c>
    </row>
    <row r="72" spans="1:8" x14ac:dyDescent="0.25">
      <c r="A72" t="s">
        <v>12</v>
      </c>
      <c r="C72" s="23"/>
      <c r="E72" s="23"/>
    </row>
    <row r="73" spans="1:8" x14ac:dyDescent="0.25">
      <c r="A73" s="7" t="s">
        <v>52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19.84</v>
      </c>
      <c r="D74" s="14">
        <v>1</v>
      </c>
      <c r="E74" s="23">
        <f>ROUND(C74*D74,2)</f>
        <v>19.84</v>
      </c>
      <c r="F74" s="16">
        <v>0</v>
      </c>
      <c r="G74" s="23">
        <f>ROUND(E74*F74,2)</f>
        <v>0</v>
      </c>
      <c r="H74" s="23">
        <f t="shared" ref="H74:H80" si="4">ROUND(E74-G74,2)</f>
        <v>19.84</v>
      </c>
    </row>
    <row r="75" spans="1:8" x14ac:dyDescent="0.25">
      <c r="A75" s="14" t="s">
        <v>38</v>
      </c>
      <c r="B75" s="14" t="s">
        <v>48</v>
      </c>
      <c r="C75" s="15">
        <v>40.44</v>
      </c>
      <c r="D75" s="14">
        <v>1</v>
      </c>
      <c r="E75" s="23">
        <f>ROUND(C75*D75,2)</f>
        <v>40.44</v>
      </c>
      <c r="F75" s="16">
        <v>0</v>
      </c>
      <c r="G75" s="23">
        <f>ROUND(E75*F75,2)</f>
        <v>0</v>
      </c>
      <c r="H75" s="23">
        <f t="shared" si="4"/>
        <v>40.44</v>
      </c>
    </row>
    <row r="76" spans="1:8" x14ac:dyDescent="0.25">
      <c r="A76" s="14" t="s">
        <v>91</v>
      </c>
      <c r="B76" s="14" t="s">
        <v>48</v>
      </c>
      <c r="C76" s="15">
        <v>155.58000000000001</v>
      </c>
      <c r="D76" s="14">
        <v>1</v>
      </c>
      <c r="E76" s="23">
        <f>ROUND(C76*D76,2)</f>
        <v>155.58000000000001</v>
      </c>
      <c r="F76" s="16">
        <v>0</v>
      </c>
      <c r="G76" s="23">
        <f>ROUND(E76*F76,2)</f>
        <v>0</v>
      </c>
      <c r="H76" s="23">
        <f t="shared" si="4"/>
        <v>155.58000000000001</v>
      </c>
    </row>
    <row r="77" spans="1:8" x14ac:dyDescent="0.25">
      <c r="A77" s="9" t="s">
        <v>158</v>
      </c>
      <c r="B77" s="9" t="s">
        <v>48</v>
      </c>
      <c r="C77" s="10">
        <v>99.5</v>
      </c>
      <c r="D77" s="9">
        <v>1</v>
      </c>
      <c r="E77" s="22">
        <f>ROUND(C77*D77,2)</f>
        <v>99.5</v>
      </c>
      <c r="F77" s="11">
        <v>0</v>
      </c>
      <c r="G77" s="22">
        <f>ROUND(E77*F77,2)</f>
        <v>0</v>
      </c>
      <c r="H77" s="22">
        <f t="shared" si="4"/>
        <v>99.5</v>
      </c>
    </row>
    <row r="78" spans="1:8" x14ac:dyDescent="0.25">
      <c r="A78" s="7" t="s">
        <v>53</v>
      </c>
      <c r="C78" s="23"/>
      <c r="E78" s="23">
        <f>SUM(E74:E77)</f>
        <v>315.36</v>
      </c>
      <c r="G78" s="12">
        <f>SUM(G74:G77)</f>
        <v>0</v>
      </c>
      <c r="H78" s="12">
        <f t="shared" si="4"/>
        <v>315.36</v>
      </c>
    </row>
    <row r="79" spans="1:8" x14ac:dyDescent="0.25">
      <c r="A79" s="7" t="s">
        <v>54</v>
      </c>
      <c r="C79" s="23"/>
      <c r="E79" s="23">
        <f>+E70+E78</f>
        <v>1150.6100000000001</v>
      </c>
      <c r="G79" s="12">
        <f>+G70+G78</f>
        <v>0</v>
      </c>
      <c r="H79" s="12">
        <f t="shared" si="4"/>
        <v>1150.6099999999999</v>
      </c>
    </row>
    <row r="80" spans="1:8" x14ac:dyDescent="0.25">
      <c r="A80" s="7" t="s">
        <v>55</v>
      </c>
      <c r="C80" s="23"/>
      <c r="E80" s="23">
        <f>+E9-E79</f>
        <v>-84.410000000000082</v>
      </c>
      <c r="G80" s="12">
        <f>+G9-G79</f>
        <v>0</v>
      </c>
      <c r="H80" s="12">
        <f t="shared" si="4"/>
        <v>-84.41</v>
      </c>
    </row>
    <row r="81" spans="1:5" x14ac:dyDescent="0.25">
      <c r="A81" t="s">
        <v>119</v>
      </c>
      <c r="C81" s="23"/>
      <c r="E81" s="23"/>
    </row>
    <row r="82" spans="1:5" x14ac:dyDescent="0.25">
      <c r="A82" t="s">
        <v>424</v>
      </c>
      <c r="C82" s="23"/>
      <c r="E82" s="23"/>
    </row>
    <row r="83" spans="1:5" x14ac:dyDescent="0.25">
      <c r="C83" s="23"/>
      <c r="E83" s="23"/>
    </row>
    <row r="84" spans="1:5" x14ac:dyDescent="0.25">
      <c r="A84" s="7" t="s">
        <v>120</v>
      </c>
      <c r="C84" s="23"/>
      <c r="E84" s="23"/>
    </row>
    <row r="85" spans="1:5" x14ac:dyDescent="0.25">
      <c r="A85" s="7" t="s">
        <v>121</v>
      </c>
      <c r="C85" s="23"/>
      <c r="E85" s="23"/>
    </row>
    <row r="98" spans="1:19" x14ac:dyDescent="0.25">
      <c r="A98" t="str" cm="1">
        <f t="array" aca="1" ref="A98" ca="1">MID(CELL("filename",A1),FIND("]",CELL("filename",A1))+1,256)</f>
        <v>cotton10</v>
      </c>
    </row>
    <row r="99" spans="1:19" x14ac:dyDescent="0.25">
      <c r="A99" s="7" t="s">
        <v>50</v>
      </c>
      <c r="E99" s="25">
        <f>VLOOKUP(A99,$A$1:$H$98,5,FALSE)</f>
        <v>835.25000000000011</v>
      </c>
    </row>
    <row r="100" spans="1:19" x14ac:dyDescent="0.25">
      <c r="A100" s="7" t="s">
        <v>288</v>
      </c>
      <c r="E100" s="25">
        <f>VLOOKUP(A100,$A$1:$H$98,5,FALSE)</f>
        <v>315.36</v>
      </c>
    </row>
    <row r="101" spans="1:19" x14ac:dyDescent="0.25">
      <c r="A101" s="7" t="s">
        <v>289</v>
      </c>
      <c r="E101" s="25">
        <f t="shared" ref="E101:E102" si="5">VLOOKUP(A101,$A$1:$H$98,5,FALSE)</f>
        <v>1150.6100000000001</v>
      </c>
    </row>
    <row r="102" spans="1:19" x14ac:dyDescent="0.25">
      <c r="A102" s="7" t="s">
        <v>55</v>
      </c>
      <c r="E102" s="25">
        <f t="shared" si="5"/>
        <v>-84.410000000000082</v>
      </c>
    </row>
    <row r="103" spans="1:19" x14ac:dyDescent="0.25">
      <c r="A103" s="21" t="s">
        <v>250</v>
      </c>
    </row>
    <row r="104" spans="1:19" x14ac:dyDescent="0.25">
      <c r="A104" s="21"/>
    </row>
    <row r="105" spans="1:1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19" x14ac:dyDescent="0.25"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x14ac:dyDescent="0.25"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x14ac:dyDescent="0.25"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x14ac:dyDescent="0.25"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x14ac:dyDescent="0.25"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x14ac:dyDescent="0.25"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x14ac:dyDescent="0.25">
      <c r="B112" s="12"/>
      <c r="C112" s="12"/>
      <c r="D112" s="12"/>
      <c r="E112" s="12"/>
      <c r="F112" s="12"/>
      <c r="G112" s="12"/>
      <c r="H112" s="12"/>
      <c r="I112" s="12"/>
      <c r="S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541E-158D-4FCB-9DB7-7848D7D7E1A1}">
  <sheetPr codeName="Sheet23"/>
  <dimension ref="A1:N123"/>
  <sheetViews>
    <sheetView topLeftCell="A103" workbookViewId="0">
      <selection activeCell="A104" sqref="A104:M127"/>
    </sheetView>
  </sheetViews>
  <sheetFormatPr defaultRowHeight="15" x14ac:dyDescent="0.25"/>
  <cols>
    <col min="1" max="1" width="24.42578125" customWidth="1"/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11.7109375" customWidth="1"/>
    <col min="7" max="7" width="10.28515625" customWidth="1"/>
    <col min="8" max="8" width="10.5703125" bestFit="1" customWidth="1"/>
    <col min="12" max="12" width="14.85546875" bestFit="1" customWidth="1"/>
    <col min="13" max="13" width="10.85546875" customWidth="1"/>
    <col min="14" max="14" width="12" customWidth="1"/>
    <col min="15" max="15" width="10.28515625" customWidth="1"/>
    <col min="16" max="16" width="11.5703125" customWidth="1"/>
    <col min="17" max="17" width="10.42578125" customWidth="1"/>
    <col min="18" max="18" width="11.7109375" customWidth="1"/>
  </cols>
  <sheetData>
    <row r="1" spans="1:8" x14ac:dyDescent="0.25">
      <c r="A1" s="81" t="s">
        <v>224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32</v>
      </c>
      <c r="E28" s="23">
        <f t="shared" si="0"/>
        <v>3.84</v>
      </c>
      <c r="F28" s="16">
        <v>0</v>
      </c>
      <c r="G28" s="23">
        <f t="shared" si="1"/>
        <v>0</v>
      </c>
      <c r="H28" s="23">
        <f t="shared" si="2"/>
        <v>3.84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370</v>
      </c>
      <c r="B32" s="14" t="s">
        <v>26</v>
      </c>
      <c r="C32" s="15">
        <v>6.89</v>
      </c>
      <c r="D32" s="14">
        <v>7</v>
      </c>
      <c r="E32" s="23">
        <f t="shared" si="0"/>
        <v>48.23</v>
      </c>
      <c r="F32" s="16">
        <v>0</v>
      </c>
      <c r="G32" s="23">
        <f t="shared" si="1"/>
        <v>0</v>
      </c>
      <c r="H32" s="23">
        <f t="shared" si="2"/>
        <v>48.23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79</v>
      </c>
      <c r="B37" s="14" t="s">
        <v>18</v>
      </c>
      <c r="C37" s="15">
        <v>7.29</v>
      </c>
      <c r="D37" s="14">
        <v>2</v>
      </c>
      <c r="E37" s="23">
        <f t="shared" si="3"/>
        <v>14.58</v>
      </c>
      <c r="F37" s="16">
        <v>0</v>
      </c>
      <c r="G37" s="23">
        <f t="shared" si="4"/>
        <v>0</v>
      </c>
      <c r="H37" s="23">
        <f t="shared" si="5"/>
        <v>14.58</v>
      </c>
    </row>
    <row r="38" spans="1:8" x14ac:dyDescent="0.25">
      <c r="A38" s="14" t="s">
        <v>108</v>
      </c>
      <c r="B38" s="14" t="s">
        <v>18</v>
      </c>
      <c r="C38" s="15">
        <v>2.25</v>
      </c>
      <c r="D38" s="14">
        <v>6</v>
      </c>
      <c r="E38" s="23">
        <f t="shared" si="3"/>
        <v>13.5</v>
      </c>
      <c r="F38" s="16">
        <v>0</v>
      </c>
      <c r="G38" s="23">
        <f t="shared" si="4"/>
        <v>0</v>
      </c>
      <c r="H38" s="23">
        <f t="shared" si="5"/>
        <v>13.5</v>
      </c>
    </row>
    <row r="39" spans="1:8" x14ac:dyDescent="0.25">
      <c r="A39" s="14" t="s">
        <v>109</v>
      </c>
      <c r="B39" s="14" t="s">
        <v>18</v>
      </c>
      <c r="C39" s="15">
        <v>0.48</v>
      </c>
      <c r="D39" s="14">
        <v>2</v>
      </c>
      <c r="E39" s="23">
        <f t="shared" si="3"/>
        <v>0.96</v>
      </c>
      <c r="F39" s="16">
        <v>0</v>
      </c>
      <c r="G39" s="23">
        <f t="shared" si="4"/>
        <v>0</v>
      </c>
      <c r="H39" s="23">
        <f t="shared" si="5"/>
        <v>0.96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371</v>
      </c>
      <c r="B45" s="14" t="s">
        <v>60</v>
      </c>
      <c r="C45" s="15">
        <v>3.18</v>
      </c>
      <c r="D45" s="14">
        <v>45</v>
      </c>
      <c r="E45" s="23">
        <f>ROUND(C45*D45,2)</f>
        <v>143.1</v>
      </c>
      <c r="F45" s="16">
        <v>0</v>
      </c>
      <c r="G45" s="23">
        <f>ROUND(E45*F45,2)</f>
        <v>0</v>
      </c>
      <c r="H45" s="23">
        <f>ROUND(E45-G45,2)</f>
        <v>143.1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0.39929999999999999</v>
      </c>
      <c r="E61" s="23">
        <f>ROUND(C61*D61,2)</f>
        <v>7.46</v>
      </c>
      <c r="F61" s="16">
        <v>0</v>
      </c>
      <c r="G61" s="23">
        <f>ROUND(E61*F61,2)</f>
        <v>0</v>
      </c>
      <c r="H61" s="23">
        <f>ROUND(E61-G61,2)</f>
        <v>7.46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0.1236</v>
      </c>
      <c r="E64" s="23">
        <f>ROUND(C64*D64,2)</f>
        <v>1.1200000000000001</v>
      </c>
      <c r="F64" s="16">
        <v>0</v>
      </c>
      <c r="G64" s="23">
        <f>ROUND(E64*F64,2)</f>
        <v>0</v>
      </c>
      <c r="H64" s="23">
        <f>ROUND(E64-G64,2)</f>
        <v>1.1200000000000001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18.7</v>
      </c>
      <c r="D66" s="14">
        <v>0.48549999999999999</v>
      </c>
      <c r="E66" s="23">
        <f>ROUND(C66*D66,2)</f>
        <v>9.08</v>
      </c>
      <c r="F66" s="16">
        <v>0</v>
      </c>
      <c r="G66" s="23">
        <f>ROUND(E66*F66,2)</f>
        <v>0</v>
      </c>
      <c r="H66" s="23">
        <f>ROUND(E66-G66,2)</f>
        <v>9.08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6.1665000000000001</v>
      </c>
      <c r="E68" s="23">
        <f>ROUND(C68*D68,2)</f>
        <v>17.64</v>
      </c>
      <c r="F68" s="16">
        <v>0</v>
      </c>
      <c r="G68" s="23">
        <f>ROUND(E68*F68,2)</f>
        <v>0</v>
      </c>
      <c r="H68" s="23">
        <f>ROUND(E68-G68,2)</f>
        <v>17.64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4.8836000000000004</v>
      </c>
      <c r="E69" s="23">
        <f>ROUND(C69*D69,2)</f>
        <v>13.97</v>
      </c>
      <c r="F69" s="16">
        <v>0</v>
      </c>
      <c r="G69" s="23">
        <f>ROUND(E69*F69,2)</f>
        <v>0</v>
      </c>
      <c r="H69" s="23">
        <f>ROUND(E69-G69,2)</f>
        <v>13.97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11.11</v>
      </c>
      <c r="D71" s="14">
        <v>1</v>
      </c>
      <c r="E71" s="23">
        <f>ROUND(C71*D71,2)</f>
        <v>11.11</v>
      </c>
      <c r="F71" s="16">
        <v>0</v>
      </c>
      <c r="G71" s="23">
        <f>ROUND(E71*F71,2)</f>
        <v>0</v>
      </c>
      <c r="H71" s="23">
        <f t="shared" ref="H71:H76" si="6">ROUND(E71-G71,2)</f>
        <v>11.11</v>
      </c>
    </row>
    <row r="72" spans="1:8" x14ac:dyDescent="0.25">
      <c r="A72" s="14" t="s">
        <v>38</v>
      </c>
      <c r="B72" s="14" t="s">
        <v>48</v>
      </c>
      <c r="C72" s="15">
        <v>4.8899999999999997</v>
      </c>
      <c r="D72" s="14">
        <v>1</v>
      </c>
      <c r="E72" s="23">
        <f>ROUND(C72*D72,2)</f>
        <v>4.8899999999999997</v>
      </c>
      <c r="F72" s="16">
        <v>0</v>
      </c>
      <c r="G72" s="23">
        <f>ROUND(E72*F72,2)</f>
        <v>0</v>
      </c>
      <c r="H72" s="23">
        <f t="shared" si="6"/>
        <v>4.8899999999999997</v>
      </c>
    </row>
    <row r="73" spans="1:8" x14ac:dyDescent="0.25">
      <c r="A73" s="14" t="s">
        <v>91</v>
      </c>
      <c r="B73" s="14" t="s">
        <v>48</v>
      </c>
      <c r="C73" s="15">
        <v>29.85</v>
      </c>
      <c r="D73" s="14">
        <v>1</v>
      </c>
      <c r="E73" s="23">
        <f>ROUND(C73*D73,2)</f>
        <v>29.85</v>
      </c>
      <c r="F73" s="16">
        <v>0</v>
      </c>
      <c r="G73" s="23">
        <f>ROUND(E73*F73,2)</f>
        <v>0</v>
      </c>
      <c r="H73" s="23">
        <f t="shared" si="6"/>
        <v>29.85</v>
      </c>
    </row>
    <row r="74" spans="1:8" x14ac:dyDescent="0.25">
      <c r="A74" s="9" t="s">
        <v>49</v>
      </c>
      <c r="B74" s="9" t="s">
        <v>48</v>
      </c>
      <c r="C74" s="10">
        <v>30.8</v>
      </c>
      <c r="D74" s="9">
        <v>1</v>
      </c>
      <c r="E74" s="22">
        <f>ROUND(C74*D74,2)</f>
        <v>30.8</v>
      </c>
      <c r="F74" s="11">
        <v>0</v>
      </c>
      <c r="G74" s="22">
        <f>ROUND(E74*F74,2)</f>
        <v>0</v>
      </c>
      <c r="H74" s="22">
        <f t="shared" si="6"/>
        <v>30.8</v>
      </c>
    </row>
    <row r="75" spans="1:8" x14ac:dyDescent="0.25">
      <c r="A75" s="7" t="s">
        <v>50</v>
      </c>
      <c r="C75" s="23"/>
      <c r="E75" s="23">
        <f>SUM(E13:E74)</f>
        <v>902.67000000000019</v>
      </c>
      <c r="G75" s="12">
        <f>SUM(G13:G74)</f>
        <v>0</v>
      </c>
      <c r="H75" s="12">
        <f t="shared" si="6"/>
        <v>902.67</v>
      </c>
    </row>
    <row r="76" spans="1:8" x14ac:dyDescent="0.25">
      <c r="A76" s="7" t="s">
        <v>51</v>
      </c>
      <c r="C76" s="23"/>
      <c r="E76" s="23">
        <f>+E9-E75</f>
        <v>163.52999999999986</v>
      </c>
      <c r="G76" s="12">
        <f>+G9-G75</f>
        <v>0</v>
      </c>
      <c r="H76" s="12">
        <f t="shared" si="6"/>
        <v>163.53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19.829999999999998</v>
      </c>
      <c r="D79" s="14">
        <v>1</v>
      </c>
      <c r="E79" s="23">
        <f>ROUND(C79*D79,2)</f>
        <v>19.829999999999998</v>
      </c>
      <c r="F79" s="16">
        <v>0</v>
      </c>
      <c r="G79" s="23">
        <f>ROUND(E79*F79,2)</f>
        <v>0</v>
      </c>
      <c r="H79" s="23">
        <f t="shared" ref="H79:H84" si="7">ROUND(E79-G79,2)</f>
        <v>19.829999999999998</v>
      </c>
    </row>
    <row r="80" spans="1:8" x14ac:dyDescent="0.25">
      <c r="A80" s="14" t="s">
        <v>38</v>
      </c>
      <c r="B80" s="14" t="s">
        <v>48</v>
      </c>
      <c r="C80" s="15">
        <v>37.840000000000003</v>
      </c>
      <c r="D80" s="14">
        <v>1</v>
      </c>
      <c r="E80" s="23">
        <f>ROUND(C80*D80,2)</f>
        <v>37.840000000000003</v>
      </c>
      <c r="F80" s="16">
        <v>0</v>
      </c>
      <c r="G80" s="23">
        <f>ROUND(E80*F80,2)</f>
        <v>0</v>
      </c>
      <c r="H80" s="23">
        <f t="shared" si="7"/>
        <v>37.840000000000003</v>
      </c>
    </row>
    <row r="81" spans="1:8" x14ac:dyDescent="0.25">
      <c r="A81" s="9" t="s">
        <v>91</v>
      </c>
      <c r="B81" s="9" t="s">
        <v>48</v>
      </c>
      <c r="C81" s="10">
        <v>145.02000000000001</v>
      </c>
      <c r="D81" s="9">
        <v>1</v>
      </c>
      <c r="E81" s="22">
        <f>ROUND(C81*D81,2)</f>
        <v>145.02000000000001</v>
      </c>
      <c r="F81" s="11">
        <v>0</v>
      </c>
      <c r="G81" s="22">
        <f>ROUND(E81*F81,2)</f>
        <v>0</v>
      </c>
      <c r="H81" s="22">
        <f t="shared" si="7"/>
        <v>145.02000000000001</v>
      </c>
    </row>
    <row r="82" spans="1:8" x14ac:dyDescent="0.25">
      <c r="A82" s="7" t="s">
        <v>53</v>
      </c>
      <c r="C82" s="23"/>
      <c r="E82" s="23">
        <f>SUM(E79:E81)</f>
        <v>202.69</v>
      </c>
      <c r="G82" s="12">
        <f>SUM(G79:G81)</f>
        <v>0</v>
      </c>
      <c r="H82" s="12">
        <f t="shared" si="7"/>
        <v>202.69</v>
      </c>
    </row>
    <row r="83" spans="1:8" x14ac:dyDescent="0.25">
      <c r="A83" s="7" t="s">
        <v>54</v>
      </c>
      <c r="C83" s="23"/>
      <c r="E83" s="23">
        <f>+E75+E82</f>
        <v>1105.3600000000001</v>
      </c>
      <c r="G83" s="12">
        <f>+G75+G82</f>
        <v>0</v>
      </c>
      <c r="H83" s="12">
        <f t="shared" si="7"/>
        <v>1105.3599999999999</v>
      </c>
    </row>
    <row r="84" spans="1:8" x14ac:dyDescent="0.25">
      <c r="A84" s="7" t="s">
        <v>55</v>
      </c>
      <c r="C84" s="23"/>
      <c r="E84" s="23">
        <f>+E9-E83</f>
        <v>-39.160000000000082</v>
      </c>
      <c r="G84" s="12">
        <f>+G9-G83</f>
        <v>0</v>
      </c>
      <c r="H84" s="12">
        <f t="shared" si="7"/>
        <v>-39.159999999999997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9" x14ac:dyDescent="0.25">
      <c r="A98" t="str" cm="1">
        <f t="array" aca="1" ref="A98" ca="1">MID(CELL("filename",A1),FIND("]",CELL("filename",A1))+1,256)</f>
        <v>cotton11</v>
      </c>
    </row>
    <row r="99" spans="1:9" x14ac:dyDescent="0.25">
      <c r="A99" s="7" t="s">
        <v>50</v>
      </c>
      <c r="E99" s="25">
        <f>VLOOKUP(A99,$A$1:$H$98,5,FALSE)</f>
        <v>902.67000000000019</v>
      </c>
    </row>
    <row r="100" spans="1:9" x14ac:dyDescent="0.25">
      <c r="A100" s="7" t="s">
        <v>288</v>
      </c>
      <c r="E100" s="25">
        <f>VLOOKUP(A100,$A$1:$H$98,5,FALSE)</f>
        <v>202.69</v>
      </c>
    </row>
    <row r="101" spans="1:9" x14ac:dyDescent="0.25">
      <c r="A101" s="7" t="s">
        <v>289</v>
      </c>
      <c r="E101" s="25">
        <f t="shared" ref="E101:E102" si="8">VLOOKUP(A101,$A$1:$H$98,5,FALSE)</f>
        <v>1105.3600000000001</v>
      </c>
    </row>
    <row r="102" spans="1:9" x14ac:dyDescent="0.25">
      <c r="A102" s="7" t="s">
        <v>55</v>
      </c>
      <c r="E102" s="25">
        <f t="shared" si="8"/>
        <v>-39.160000000000082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645D-10E6-4917-A149-72061987867F}">
  <sheetPr codeName="Sheet24"/>
  <dimension ref="A1:N123"/>
  <sheetViews>
    <sheetView topLeftCell="A103" workbookViewId="0">
      <selection activeCell="A104" sqref="A104:M127"/>
    </sheetView>
  </sheetViews>
  <sheetFormatPr defaultRowHeight="15" x14ac:dyDescent="0.25"/>
  <cols>
    <col min="1" max="1" width="22.85546875" customWidth="1"/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7" width="11.7109375" customWidth="1"/>
    <col min="8" max="8" width="10.5703125" bestFit="1" customWidth="1"/>
    <col min="9" max="9" width="10.7109375" customWidth="1"/>
  </cols>
  <sheetData>
    <row r="1" spans="1:8" x14ac:dyDescent="0.25">
      <c r="A1" s="81" t="s">
        <v>134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102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462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5.75</v>
      </c>
      <c r="E14" s="23">
        <f>ROUND(C14*D14,2)</f>
        <v>43.13</v>
      </c>
      <c r="F14" s="16">
        <v>0</v>
      </c>
      <c r="G14" s="23">
        <f>ROUND(E14*F14,2)</f>
        <v>0</v>
      </c>
      <c r="H14" s="23">
        <f>ROUND(E14-G14,2)</f>
        <v>43.13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32</v>
      </c>
      <c r="E28" s="23">
        <f t="shared" si="0"/>
        <v>3.84</v>
      </c>
      <c r="F28" s="16">
        <v>0</v>
      </c>
      <c r="G28" s="23">
        <f t="shared" si="1"/>
        <v>0</v>
      </c>
      <c r="H28" s="23">
        <f t="shared" si="2"/>
        <v>3.84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370</v>
      </c>
      <c r="B32" s="14" t="s">
        <v>26</v>
      </c>
      <c r="C32" s="15">
        <v>6.89</v>
      </c>
      <c r="D32" s="14">
        <v>7</v>
      </c>
      <c r="E32" s="23">
        <f t="shared" si="0"/>
        <v>48.23</v>
      </c>
      <c r="F32" s="16">
        <v>0</v>
      </c>
      <c r="G32" s="23">
        <f t="shared" si="1"/>
        <v>0</v>
      </c>
      <c r="H32" s="23">
        <f t="shared" si="2"/>
        <v>48.23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108</v>
      </c>
      <c r="B37" s="14" t="s">
        <v>18</v>
      </c>
      <c r="C37" s="15">
        <v>2.25</v>
      </c>
      <c r="D37" s="14">
        <v>6</v>
      </c>
      <c r="E37" s="23">
        <f t="shared" si="3"/>
        <v>13.5</v>
      </c>
      <c r="F37" s="16">
        <v>0</v>
      </c>
      <c r="G37" s="23">
        <f t="shared" si="4"/>
        <v>0</v>
      </c>
      <c r="H37" s="23">
        <f t="shared" si="5"/>
        <v>13.5</v>
      </c>
    </row>
    <row r="38" spans="1:8" x14ac:dyDescent="0.25">
      <c r="A38" s="14" t="s">
        <v>109</v>
      </c>
      <c r="B38" s="14" t="s">
        <v>18</v>
      </c>
      <c r="C38" s="15">
        <v>0.48</v>
      </c>
      <c r="D38" s="14">
        <v>2</v>
      </c>
      <c r="E38" s="23">
        <f t="shared" si="3"/>
        <v>0.96</v>
      </c>
      <c r="F38" s="16">
        <v>0</v>
      </c>
      <c r="G38" s="23">
        <f t="shared" si="4"/>
        <v>0</v>
      </c>
      <c r="H38" s="23">
        <f t="shared" si="5"/>
        <v>0.96</v>
      </c>
    </row>
    <row r="39" spans="1:8" x14ac:dyDescent="0.25">
      <c r="A39" s="14" t="s">
        <v>79</v>
      </c>
      <c r="B39" s="14" t="s">
        <v>18</v>
      </c>
      <c r="C39" s="15">
        <v>7.29</v>
      </c>
      <c r="D39" s="14">
        <v>2</v>
      </c>
      <c r="E39" s="23">
        <f t="shared" si="3"/>
        <v>14.58</v>
      </c>
      <c r="F39" s="16">
        <v>0</v>
      </c>
      <c r="G39" s="23">
        <f t="shared" si="4"/>
        <v>0</v>
      </c>
      <c r="H39" s="23">
        <f t="shared" si="5"/>
        <v>14.58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30</v>
      </c>
      <c r="C44" s="23"/>
      <c r="E44" s="23"/>
    </row>
    <row r="45" spans="1:8" x14ac:dyDescent="0.25">
      <c r="A45" s="14" t="s">
        <v>31</v>
      </c>
      <c r="B45" s="14" t="s">
        <v>32</v>
      </c>
      <c r="C45" s="15">
        <v>0.24</v>
      </c>
      <c r="D45" s="14">
        <v>33</v>
      </c>
      <c r="E45" s="23">
        <f>ROUND(C45*D45,2)</f>
        <v>7.92</v>
      </c>
      <c r="F45" s="16">
        <v>0</v>
      </c>
      <c r="G45" s="23">
        <f>ROUND(E45*F45,2)</f>
        <v>0</v>
      </c>
      <c r="H45" s="23">
        <f>ROUND(E45-G45,2)</f>
        <v>7.92</v>
      </c>
    </row>
    <row r="46" spans="1:8" x14ac:dyDescent="0.25">
      <c r="A46" s="13" t="s">
        <v>33</v>
      </c>
      <c r="C46" s="23"/>
      <c r="E46" s="23"/>
    </row>
    <row r="47" spans="1:8" x14ac:dyDescent="0.25">
      <c r="A47" s="14" t="s">
        <v>371</v>
      </c>
      <c r="B47" s="14" t="s">
        <v>60</v>
      </c>
      <c r="C47" s="15">
        <v>3.18</v>
      </c>
      <c r="D47" s="14">
        <v>45</v>
      </c>
      <c r="E47" s="23">
        <f>ROUND(C47*D47,2)</f>
        <v>143.1</v>
      </c>
      <c r="F47" s="16">
        <v>0</v>
      </c>
      <c r="G47" s="23">
        <f>ROUND(E47*F47,2)</f>
        <v>0</v>
      </c>
      <c r="H47" s="23">
        <f>ROUND(E47-G47,2)</f>
        <v>143.1</v>
      </c>
    </row>
    <row r="48" spans="1:8" x14ac:dyDescent="0.25">
      <c r="A48" s="13" t="s">
        <v>85</v>
      </c>
      <c r="C48" s="23"/>
      <c r="E48" s="23"/>
    </row>
    <row r="49" spans="1:8" x14ac:dyDescent="0.25">
      <c r="A49" s="14" t="s">
        <v>86</v>
      </c>
      <c r="B49" s="14" t="s">
        <v>18</v>
      </c>
      <c r="C49" s="15">
        <v>0.05</v>
      </c>
      <c r="D49" s="14">
        <v>51</v>
      </c>
      <c r="E49" s="23">
        <f>ROUND(C49*D49,2)</f>
        <v>2.5499999999999998</v>
      </c>
      <c r="F49" s="16">
        <v>0</v>
      </c>
      <c r="G49" s="23">
        <f>ROUND(E49*F49,2)</f>
        <v>0</v>
      </c>
      <c r="H49" s="23">
        <f>ROUND(E49-G49,2)</f>
        <v>2.5499999999999998</v>
      </c>
    </row>
    <row r="50" spans="1:8" x14ac:dyDescent="0.25">
      <c r="A50" s="13" t="s">
        <v>113</v>
      </c>
      <c r="C50" s="23"/>
      <c r="E50" s="23"/>
    </row>
    <row r="51" spans="1:8" x14ac:dyDescent="0.25">
      <c r="A51" s="14" t="s">
        <v>114</v>
      </c>
      <c r="B51" s="14" t="s">
        <v>26</v>
      </c>
      <c r="C51" s="15">
        <v>3.3</v>
      </c>
      <c r="D51" s="14">
        <v>0.4</v>
      </c>
      <c r="E51" s="23">
        <f>ROUND(C51*D51,2)</f>
        <v>1.32</v>
      </c>
      <c r="F51" s="16">
        <v>0</v>
      </c>
      <c r="G51" s="23">
        <f>ROUND(E51*F51,2)</f>
        <v>0</v>
      </c>
      <c r="H51" s="23">
        <f>ROUND(E51-G51,2)</f>
        <v>1.32</v>
      </c>
    </row>
    <row r="52" spans="1:8" x14ac:dyDescent="0.25">
      <c r="A52" s="13" t="s">
        <v>61</v>
      </c>
      <c r="C52" s="23"/>
      <c r="E52" s="23"/>
    </row>
    <row r="53" spans="1:8" x14ac:dyDescent="0.25">
      <c r="A53" s="14" t="s">
        <v>62</v>
      </c>
      <c r="B53" s="14" t="s">
        <v>48</v>
      </c>
      <c r="C53" s="15">
        <v>9</v>
      </c>
      <c r="D53" s="14">
        <v>1</v>
      </c>
      <c r="E53" s="23">
        <f>ROUND(C53*D53,2)</f>
        <v>9</v>
      </c>
      <c r="F53" s="16">
        <v>0</v>
      </c>
      <c r="G53" s="23">
        <f>ROUND(E53*F53,2)</f>
        <v>0</v>
      </c>
      <c r="H53" s="23">
        <f>ROUND(E53-G53,2)</f>
        <v>9</v>
      </c>
    </row>
    <row r="54" spans="1:8" x14ac:dyDescent="0.25">
      <c r="A54" s="13" t="s">
        <v>87</v>
      </c>
      <c r="C54" s="23"/>
      <c r="E54" s="23"/>
    </row>
    <row r="55" spans="1:8" x14ac:dyDescent="0.25">
      <c r="A55" s="14" t="s">
        <v>88</v>
      </c>
      <c r="B55" s="14" t="s">
        <v>48</v>
      </c>
      <c r="C55" s="15">
        <v>1</v>
      </c>
      <c r="D55" s="14">
        <v>1</v>
      </c>
      <c r="E55" s="23">
        <f>ROUND(C55*D55,2)</f>
        <v>1</v>
      </c>
      <c r="F55" s="16">
        <v>0</v>
      </c>
      <c r="G55" s="23">
        <f>ROUND(E55*F55,2)</f>
        <v>0</v>
      </c>
      <c r="H55" s="23">
        <f>ROUND(E55-G55,2)</f>
        <v>1</v>
      </c>
    </row>
    <row r="56" spans="1:8" x14ac:dyDescent="0.25">
      <c r="A56" s="13" t="s">
        <v>34</v>
      </c>
      <c r="C56" s="23"/>
      <c r="E56" s="23"/>
    </row>
    <row r="57" spans="1:8" x14ac:dyDescent="0.25">
      <c r="A57" s="14" t="s">
        <v>35</v>
      </c>
      <c r="B57" s="14" t="s">
        <v>36</v>
      </c>
      <c r="C57" s="15">
        <v>51.39</v>
      </c>
      <c r="D57" s="14">
        <v>0.66600000000000004</v>
      </c>
      <c r="E57" s="23">
        <f>ROUND(C57*D57,2)</f>
        <v>34.229999999999997</v>
      </c>
      <c r="F57" s="16">
        <v>0</v>
      </c>
      <c r="G57" s="23">
        <f>ROUND(E57*F57,2)</f>
        <v>0</v>
      </c>
      <c r="H57" s="23">
        <f>ROUND(E57-G57,2)</f>
        <v>34.229999999999997</v>
      </c>
    </row>
    <row r="58" spans="1:8" x14ac:dyDescent="0.25">
      <c r="A58" s="13" t="s">
        <v>115</v>
      </c>
      <c r="C58" s="23"/>
      <c r="E58" s="23"/>
    </row>
    <row r="59" spans="1:8" x14ac:dyDescent="0.25">
      <c r="A59" s="14" t="s">
        <v>116</v>
      </c>
      <c r="B59" s="14" t="s">
        <v>48</v>
      </c>
      <c r="C59" s="15">
        <v>8</v>
      </c>
      <c r="D59" s="14">
        <v>1</v>
      </c>
      <c r="E59" s="23">
        <f>ROUND(C59*D59,2)</f>
        <v>8</v>
      </c>
      <c r="F59" s="16">
        <v>0</v>
      </c>
      <c r="G59" s="23">
        <f>ROUND(E59*F59,2)</f>
        <v>0</v>
      </c>
      <c r="H59" s="23">
        <f>ROUND(E59-G59,2)</f>
        <v>8</v>
      </c>
    </row>
    <row r="60" spans="1:8" x14ac:dyDescent="0.25">
      <c r="A60" s="13" t="s">
        <v>117</v>
      </c>
      <c r="C60" s="23"/>
      <c r="E60" s="23"/>
    </row>
    <row r="61" spans="1:8" x14ac:dyDescent="0.25">
      <c r="A61" s="14" t="s">
        <v>118</v>
      </c>
      <c r="B61" s="14" t="s">
        <v>48</v>
      </c>
      <c r="C61" s="15">
        <v>10</v>
      </c>
      <c r="D61" s="14">
        <v>0.33300000000000002</v>
      </c>
      <c r="E61" s="23">
        <f>ROUND(C61*D61,2)</f>
        <v>3.33</v>
      </c>
      <c r="F61" s="16">
        <v>0</v>
      </c>
      <c r="G61" s="23">
        <f>ROUND(E61*F61,2)</f>
        <v>0</v>
      </c>
      <c r="H61" s="23">
        <f>ROUND(E61-G61,2)</f>
        <v>3.33</v>
      </c>
    </row>
    <row r="62" spans="1:8" x14ac:dyDescent="0.25">
      <c r="A62" s="13" t="s">
        <v>37</v>
      </c>
      <c r="C62" s="23"/>
      <c r="E62" s="23"/>
    </row>
    <row r="63" spans="1:8" x14ac:dyDescent="0.25">
      <c r="A63" s="14" t="s">
        <v>38</v>
      </c>
      <c r="B63" s="14" t="s">
        <v>39</v>
      </c>
      <c r="C63" s="15">
        <v>18.690000000000001</v>
      </c>
      <c r="D63" s="14">
        <v>0.50249999999999995</v>
      </c>
      <c r="E63" s="23">
        <f>ROUND(C63*D63,2)</f>
        <v>9.39</v>
      </c>
      <c r="F63" s="16">
        <v>0</v>
      </c>
      <c r="G63" s="23">
        <f>ROUND(E63*F63,2)</f>
        <v>0</v>
      </c>
      <c r="H63" s="23">
        <f>ROUND(E63-G63,2)</f>
        <v>9.39</v>
      </c>
    </row>
    <row r="64" spans="1:8" x14ac:dyDescent="0.25">
      <c r="A64" s="14" t="s">
        <v>91</v>
      </c>
      <c r="B64" s="14" t="s">
        <v>39</v>
      </c>
      <c r="C64" s="15">
        <v>18.690000000000001</v>
      </c>
      <c r="D64" s="14">
        <v>0.20760000000000001</v>
      </c>
      <c r="E64" s="23">
        <f>ROUND(C64*D64,2)</f>
        <v>3.88</v>
      </c>
      <c r="F64" s="16">
        <v>0</v>
      </c>
      <c r="G64" s="23">
        <f>ROUND(E64*F64,2)</f>
        <v>0</v>
      </c>
      <c r="H64" s="23">
        <f>ROUND(E64-G64,2)</f>
        <v>3.88</v>
      </c>
    </row>
    <row r="65" spans="1:8" x14ac:dyDescent="0.25">
      <c r="A65" s="13" t="s">
        <v>40</v>
      </c>
      <c r="C65" s="23"/>
      <c r="E65" s="23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0.3</v>
      </c>
      <c r="E66" s="23">
        <f>ROUND(C66*D66,2)</f>
        <v>2.72</v>
      </c>
      <c r="F66" s="16">
        <v>0</v>
      </c>
      <c r="G66" s="23">
        <f>ROUND(E66*F66,2)</f>
        <v>0</v>
      </c>
      <c r="H66" s="23">
        <f>ROUND(E66-G66,2)</f>
        <v>2.72</v>
      </c>
    </row>
    <row r="67" spans="1:8" x14ac:dyDescent="0.25">
      <c r="A67" s="14" t="s">
        <v>42</v>
      </c>
      <c r="B67" s="14" t="s">
        <v>39</v>
      </c>
      <c r="C67" s="15">
        <v>9.06</v>
      </c>
      <c r="D67" s="14">
        <v>6.25E-2</v>
      </c>
      <c r="E67" s="23">
        <f>ROUND(C67*D67,2)</f>
        <v>0.56999999999999995</v>
      </c>
      <c r="F67" s="16">
        <v>0</v>
      </c>
      <c r="G67" s="23">
        <f>ROUND(E67*F67,2)</f>
        <v>0</v>
      </c>
      <c r="H67" s="23">
        <f>ROUND(E67-G67,2)</f>
        <v>0.56999999999999995</v>
      </c>
    </row>
    <row r="68" spans="1:8" x14ac:dyDescent="0.25">
      <c r="A68" s="13" t="s">
        <v>43</v>
      </c>
      <c r="C68" s="23"/>
      <c r="E68" s="23"/>
    </row>
    <row r="69" spans="1:8" x14ac:dyDescent="0.25">
      <c r="A69" s="14" t="s">
        <v>42</v>
      </c>
      <c r="B69" s="14" t="s">
        <v>39</v>
      </c>
      <c r="C69" s="15">
        <v>9.06</v>
      </c>
      <c r="D69" s="14">
        <v>0.1236</v>
      </c>
      <c r="E69" s="23">
        <f>ROUND(C69*D69,2)</f>
        <v>1.1200000000000001</v>
      </c>
      <c r="F69" s="16">
        <v>0</v>
      </c>
      <c r="G69" s="23">
        <f>ROUND(E69*F69,2)</f>
        <v>0</v>
      </c>
      <c r="H69" s="23">
        <f>ROUND(E69-G69,2)</f>
        <v>1.1200000000000001</v>
      </c>
    </row>
    <row r="70" spans="1:8" x14ac:dyDescent="0.25">
      <c r="A70" s="14" t="s">
        <v>91</v>
      </c>
      <c r="B70" s="14" t="s">
        <v>39</v>
      </c>
      <c r="C70" s="15">
        <v>9.06</v>
      </c>
      <c r="D70" s="14">
        <v>0.18990000000000001</v>
      </c>
      <c r="E70" s="23">
        <f>ROUND(C70*D70,2)</f>
        <v>1.72</v>
      </c>
      <c r="F70" s="16">
        <v>0</v>
      </c>
      <c r="G70" s="23">
        <f>ROUND(E70*F70,2)</f>
        <v>0</v>
      </c>
      <c r="H70" s="23">
        <f>ROUND(E70-G70,2)</f>
        <v>1.72</v>
      </c>
    </row>
    <row r="71" spans="1:8" x14ac:dyDescent="0.25">
      <c r="A71" s="14" t="s">
        <v>44</v>
      </c>
      <c r="B71" s="14" t="s">
        <v>39</v>
      </c>
      <c r="C71" s="15">
        <v>18.7</v>
      </c>
      <c r="D71" s="14">
        <v>0.50529999999999997</v>
      </c>
      <c r="E71" s="23">
        <f>ROUND(C71*D71,2)</f>
        <v>9.4499999999999993</v>
      </c>
      <c r="F71" s="16">
        <v>0</v>
      </c>
      <c r="G71" s="23">
        <f>ROUND(E71*F71,2)</f>
        <v>0</v>
      </c>
      <c r="H71" s="23">
        <f>ROUND(E71-G71,2)</f>
        <v>9.4499999999999993</v>
      </c>
    </row>
    <row r="72" spans="1:8" x14ac:dyDescent="0.25">
      <c r="A72" s="13" t="s">
        <v>45</v>
      </c>
      <c r="C72" s="23"/>
      <c r="E72" s="23"/>
    </row>
    <row r="73" spans="1:8" x14ac:dyDescent="0.25">
      <c r="A73" s="14" t="s">
        <v>38</v>
      </c>
      <c r="B73" s="14" t="s">
        <v>19</v>
      </c>
      <c r="C73" s="15">
        <v>2.86</v>
      </c>
      <c r="D73" s="14">
        <v>7.2736999999999998</v>
      </c>
      <c r="E73" s="23">
        <f>ROUND(C73*D73,2)</f>
        <v>20.8</v>
      </c>
      <c r="F73" s="16">
        <v>0</v>
      </c>
      <c r="G73" s="23">
        <f>ROUND(E73*F73,2)</f>
        <v>0</v>
      </c>
      <c r="H73" s="23">
        <f>ROUND(E73-G73,2)</f>
        <v>20.8</v>
      </c>
    </row>
    <row r="74" spans="1:8" x14ac:dyDescent="0.25">
      <c r="A74" s="14" t="s">
        <v>91</v>
      </c>
      <c r="B74" s="14" t="s">
        <v>19</v>
      </c>
      <c r="C74" s="15">
        <v>2.86</v>
      </c>
      <c r="D74" s="14">
        <v>4.8836000000000004</v>
      </c>
      <c r="E74" s="23">
        <f>ROUND(C74*D74,2)</f>
        <v>13.97</v>
      </c>
      <c r="F74" s="16">
        <v>0</v>
      </c>
      <c r="G74" s="23">
        <f>ROUND(E74*F74,2)</f>
        <v>0</v>
      </c>
      <c r="H74" s="23">
        <f>ROUND(E74-G74,2)</f>
        <v>13.97</v>
      </c>
    </row>
    <row r="75" spans="1:8" x14ac:dyDescent="0.25">
      <c r="A75" s="14" t="s">
        <v>46</v>
      </c>
      <c r="B75" s="14" t="s">
        <v>19</v>
      </c>
      <c r="C75" s="15">
        <v>2.86</v>
      </c>
      <c r="D75" s="14">
        <v>8.5535999999999994</v>
      </c>
      <c r="E75" s="23">
        <f>ROUND(C75*D75,2)</f>
        <v>24.46</v>
      </c>
      <c r="F75" s="16">
        <v>0</v>
      </c>
      <c r="G75" s="23">
        <f>ROUND(E75*F75,2)</f>
        <v>0</v>
      </c>
      <c r="H75" s="23">
        <f>ROUND(E75-G75,2)</f>
        <v>24.46</v>
      </c>
    </row>
    <row r="76" spans="1:8" x14ac:dyDescent="0.25">
      <c r="A76" s="13" t="s">
        <v>47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12.07</v>
      </c>
      <c r="D77" s="14">
        <v>1</v>
      </c>
      <c r="E77" s="23">
        <f>ROUND(C77*D77,2)</f>
        <v>12.07</v>
      </c>
      <c r="F77" s="16">
        <v>0</v>
      </c>
      <c r="G77" s="23">
        <f>ROUND(E77*F77,2)</f>
        <v>0</v>
      </c>
      <c r="H77" s="23">
        <f t="shared" ref="H77:H83" si="6">ROUND(E77-G77,2)</f>
        <v>12.07</v>
      </c>
    </row>
    <row r="78" spans="1:8" x14ac:dyDescent="0.25">
      <c r="A78" s="14" t="s">
        <v>38</v>
      </c>
      <c r="B78" s="14" t="s">
        <v>48</v>
      </c>
      <c r="C78" s="15">
        <v>5.78</v>
      </c>
      <c r="D78" s="14">
        <v>1</v>
      </c>
      <c r="E78" s="23">
        <f>ROUND(C78*D78,2)</f>
        <v>5.78</v>
      </c>
      <c r="F78" s="16">
        <v>0</v>
      </c>
      <c r="G78" s="23">
        <f>ROUND(E78*F78,2)</f>
        <v>0</v>
      </c>
      <c r="H78" s="23">
        <f t="shared" si="6"/>
        <v>5.78</v>
      </c>
    </row>
    <row r="79" spans="1:8" x14ac:dyDescent="0.25">
      <c r="A79" s="14" t="s">
        <v>91</v>
      </c>
      <c r="B79" s="14" t="s">
        <v>48</v>
      </c>
      <c r="C79" s="15">
        <v>29.85</v>
      </c>
      <c r="D79" s="14">
        <v>1</v>
      </c>
      <c r="E79" s="23">
        <f>ROUND(C79*D79,2)</f>
        <v>29.85</v>
      </c>
      <c r="F79" s="16">
        <v>0</v>
      </c>
      <c r="G79" s="23">
        <f>ROUND(E79*F79,2)</f>
        <v>0</v>
      </c>
      <c r="H79" s="23">
        <f t="shared" si="6"/>
        <v>29.85</v>
      </c>
    </row>
    <row r="80" spans="1:8" x14ac:dyDescent="0.25">
      <c r="A80" s="14" t="s">
        <v>46</v>
      </c>
      <c r="B80" s="14" t="s">
        <v>48</v>
      </c>
      <c r="C80" s="15">
        <v>7.16</v>
      </c>
      <c r="D80" s="14">
        <v>1</v>
      </c>
      <c r="E80" s="23">
        <f>ROUND(C80*D80,2)</f>
        <v>7.16</v>
      </c>
      <c r="F80" s="16">
        <v>0</v>
      </c>
      <c r="G80" s="23">
        <f>ROUND(E80*F80,2)</f>
        <v>0</v>
      </c>
      <c r="H80" s="23">
        <f t="shared" si="6"/>
        <v>7.16</v>
      </c>
    </row>
    <row r="81" spans="1:8" x14ac:dyDescent="0.25">
      <c r="A81" s="9" t="s">
        <v>49</v>
      </c>
      <c r="B81" s="9" t="s">
        <v>48</v>
      </c>
      <c r="C81" s="10">
        <v>32.53</v>
      </c>
      <c r="D81" s="9">
        <v>1</v>
      </c>
      <c r="E81" s="22">
        <f>ROUND(C81*D81,2)</f>
        <v>32.53</v>
      </c>
      <c r="F81" s="11">
        <v>0</v>
      </c>
      <c r="G81" s="22">
        <f>ROUND(E81*F81,2)</f>
        <v>0</v>
      </c>
      <c r="H81" s="22">
        <f t="shared" si="6"/>
        <v>32.53</v>
      </c>
    </row>
    <row r="82" spans="1:8" x14ac:dyDescent="0.25">
      <c r="A82" s="7" t="s">
        <v>50</v>
      </c>
      <c r="C82" s="23"/>
      <c r="E82" s="23">
        <f>SUM(E13:E81)</f>
        <v>998.94000000000028</v>
      </c>
      <c r="G82" s="12">
        <f>SUM(G13:G81)</f>
        <v>0</v>
      </c>
      <c r="H82" s="12">
        <f t="shared" si="6"/>
        <v>998.94</v>
      </c>
    </row>
    <row r="83" spans="1:8" x14ac:dyDescent="0.25">
      <c r="A83" s="7" t="s">
        <v>51</v>
      </c>
      <c r="C83" s="23"/>
      <c r="E83" s="23">
        <f>+E9-E82</f>
        <v>67.259999999999764</v>
      </c>
      <c r="G83" s="12">
        <f>+G9-G82</f>
        <v>0</v>
      </c>
      <c r="H83" s="12">
        <f t="shared" si="6"/>
        <v>67.260000000000005</v>
      </c>
    </row>
    <row r="84" spans="1:8" x14ac:dyDescent="0.25">
      <c r="A84" t="s">
        <v>12</v>
      </c>
      <c r="C84" s="23"/>
      <c r="E84" s="23"/>
    </row>
    <row r="85" spans="1:8" x14ac:dyDescent="0.25">
      <c r="A85" s="7" t="s">
        <v>52</v>
      </c>
      <c r="C85" s="23"/>
      <c r="E85" s="23"/>
    </row>
    <row r="86" spans="1:8" x14ac:dyDescent="0.25">
      <c r="A86" s="14" t="s">
        <v>42</v>
      </c>
      <c r="B86" s="14" t="s">
        <v>48</v>
      </c>
      <c r="C86" s="15">
        <v>24.17</v>
      </c>
      <c r="D86" s="14">
        <v>1</v>
      </c>
      <c r="E86" s="23">
        <f>ROUND(C86*D86,2)</f>
        <v>24.17</v>
      </c>
      <c r="F86" s="16">
        <v>0</v>
      </c>
      <c r="G86" s="23">
        <f>ROUND(E86*F86,2)</f>
        <v>0</v>
      </c>
      <c r="H86" s="23">
        <f t="shared" ref="H86:H92" si="7">ROUND(E86-G86,2)</f>
        <v>24.17</v>
      </c>
    </row>
    <row r="87" spans="1:8" x14ac:dyDescent="0.25">
      <c r="A87" s="14" t="s">
        <v>38</v>
      </c>
      <c r="B87" s="14" t="s">
        <v>48</v>
      </c>
      <c r="C87" s="15">
        <v>44.81</v>
      </c>
      <c r="D87" s="14">
        <v>1</v>
      </c>
      <c r="E87" s="23">
        <f>ROUND(C87*D87,2)</f>
        <v>44.81</v>
      </c>
      <c r="F87" s="16">
        <v>0</v>
      </c>
      <c r="G87" s="23">
        <f>ROUND(E87*F87,2)</f>
        <v>0</v>
      </c>
      <c r="H87" s="23">
        <f t="shared" si="7"/>
        <v>44.81</v>
      </c>
    </row>
    <row r="88" spans="1:8" x14ac:dyDescent="0.25">
      <c r="A88" s="14" t="s">
        <v>91</v>
      </c>
      <c r="B88" s="14" t="s">
        <v>48</v>
      </c>
      <c r="C88" s="15">
        <v>145.02000000000001</v>
      </c>
      <c r="D88" s="14">
        <v>1</v>
      </c>
      <c r="E88" s="23">
        <f>ROUND(C88*D88,2)</f>
        <v>145.02000000000001</v>
      </c>
      <c r="F88" s="16">
        <v>0</v>
      </c>
      <c r="G88" s="23">
        <f>ROUND(E88*F88,2)</f>
        <v>0</v>
      </c>
      <c r="H88" s="23">
        <f t="shared" si="7"/>
        <v>145.02000000000001</v>
      </c>
    </row>
    <row r="89" spans="1:8" x14ac:dyDescent="0.25">
      <c r="A89" s="9" t="s">
        <v>46</v>
      </c>
      <c r="B89" s="9" t="s">
        <v>48</v>
      </c>
      <c r="C89" s="10">
        <v>74.47</v>
      </c>
      <c r="D89" s="9">
        <v>1</v>
      </c>
      <c r="E89" s="22">
        <f>ROUND(C89*D89,2)</f>
        <v>74.47</v>
      </c>
      <c r="F89" s="11">
        <v>0</v>
      </c>
      <c r="G89" s="22">
        <f>ROUND(E89*F89,2)</f>
        <v>0</v>
      </c>
      <c r="H89" s="22">
        <f t="shared" si="7"/>
        <v>74.47</v>
      </c>
    </row>
    <row r="90" spans="1:8" x14ac:dyDescent="0.25">
      <c r="A90" s="7" t="s">
        <v>53</v>
      </c>
      <c r="C90" s="23"/>
      <c r="E90" s="23">
        <f>SUM(E86:E89)</f>
        <v>288.47000000000003</v>
      </c>
      <c r="G90" s="12">
        <f>SUM(G86:G89)</f>
        <v>0</v>
      </c>
      <c r="H90" s="12">
        <f t="shared" si="7"/>
        <v>288.47000000000003</v>
      </c>
    </row>
    <row r="91" spans="1:8" x14ac:dyDescent="0.25">
      <c r="A91" s="7" t="s">
        <v>54</v>
      </c>
      <c r="C91" s="23"/>
      <c r="E91" s="23">
        <f>+E82+E90</f>
        <v>1287.4100000000003</v>
      </c>
      <c r="G91" s="12">
        <f>+G82+G90</f>
        <v>0</v>
      </c>
      <c r="H91" s="12">
        <f t="shared" si="7"/>
        <v>1287.4100000000001</v>
      </c>
    </row>
    <row r="92" spans="1:8" x14ac:dyDescent="0.25">
      <c r="A92" s="7" t="s">
        <v>55</v>
      </c>
      <c r="C92" s="23"/>
      <c r="E92" s="23">
        <f>+E9-E91</f>
        <v>-221.21000000000026</v>
      </c>
      <c r="G92" s="12">
        <f>+G9-G91</f>
        <v>0</v>
      </c>
      <c r="H92" s="12">
        <f t="shared" si="7"/>
        <v>-221.21</v>
      </c>
    </row>
    <row r="93" spans="1:8" x14ac:dyDescent="0.25">
      <c r="A93" t="s">
        <v>119</v>
      </c>
      <c r="C93" s="23"/>
      <c r="E93" s="23"/>
    </row>
    <row r="94" spans="1:8" x14ac:dyDescent="0.25">
      <c r="A94" t="s">
        <v>424</v>
      </c>
      <c r="C94" s="23"/>
      <c r="E94" s="23"/>
    </row>
    <row r="95" spans="1:8" x14ac:dyDescent="0.25">
      <c r="C95" s="23"/>
      <c r="E95" s="23"/>
    </row>
    <row r="96" spans="1:8" x14ac:dyDescent="0.25">
      <c r="A96" s="7" t="s">
        <v>120</v>
      </c>
      <c r="C96" s="23"/>
      <c r="E96" s="23"/>
    </row>
    <row r="97" spans="1:9" x14ac:dyDescent="0.25">
      <c r="A97" s="7" t="s">
        <v>121</v>
      </c>
      <c r="C97" s="23"/>
      <c r="E97" s="23"/>
    </row>
    <row r="98" spans="1:9" x14ac:dyDescent="0.25">
      <c r="A98" t="str" cm="1">
        <f t="array" aca="1" ref="A98" ca="1">MID(CELL("filename",A1),FIND("]",CELL("filename",A1))+1,256)</f>
        <v>cotton12</v>
      </c>
    </row>
    <row r="99" spans="1:9" x14ac:dyDescent="0.25">
      <c r="A99" s="7" t="s">
        <v>50</v>
      </c>
      <c r="E99" s="25">
        <f>VLOOKUP(A99,$A$1:$H$98,5,FALSE)</f>
        <v>998.94000000000028</v>
      </c>
    </row>
    <row r="100" spans="1:9" x14ac:dyDescent="0.25">
      <c r="A100" s="7" t="s">
        <v>288</v>
      </c>
      <c r="E100" s="25">
        <f>VLOOKUP(A100,$A$1:$H$98,5,FALSE)</f>
        <v>288.47000000000003</v>
      </c>
    </row>
    <row r="101" spans="1:9" x14ac:dyDescent="0.25">
      <c r="A101" s="7" t="s">
        <v>289</v>
      </c>
      <c r="E101" s="25">
        <f t="shared" ref="E101:E102" si="8">VLOOKUP(A101,$A$1:$H$98,5,FALSE)</f>
        <v>1287.4100000000003</v>
      </c>
    </row>
    <row r="102" spans="1:9" x14ac:dyDescent="0.25">
      <c r="A102" s="7" t="s">
        <v>55</v>
      </c>
      <c r="E102" s="25">
        <f t="shared" si="8"/>
        <v>-221.21000000000026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E60D-AE3F-4129-87ED-14ECAB40CBE6}">
  <sheetPr codeName="Sheet25"/>
  <dimension ref="A1:N123"/>
  <sheetViews>
    <sheetView topLeftCell="A100" workbookViewId="0">
      <selection activeCell="A104" sqref="A104:M127"/>
    </sheetView>
  </sheetViews>
  <sheetFormatPr defaultRowHeight="15" x14ac:dyDescent="0.25"/>
  <cols>
    <col min="1" max="1" width="22.7109375" customWidth="1"/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11.7109375" customWidth="1"/>
    <col min="7" max="7" width="11.28515625" customWidth="1"/>
    <col min="8" max="8" width="10.5703125" bestFit="1" customWidth="1"/>
  </cols>
  <sheetData>
    <row r="1" spans="1:8" x14ac:dyDescent="0.25">
      <c r="A1" s="81" t="s">
        <v>225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157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5.75</v>
      </c>
      <c r="E14" s="23">
        <f>ROUND(C14*D14,2)</f>
        <v>43.13</v>
      </c>
      <c r="F14" s="16">
        <v>0</v>
      </c>
      <c r="G14" s="23">
        <f>ROUND(E14*F14,2)</f>
        <v>0</v>
      </c>
      <c r="H14" s="23">
        <f>ROUND(E14-G14,2)</f>
        <v>43.13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32</v>
      </c>
      <c r="E28" s="23">
        <f t="shared" si="0"/>
        <v>3.84</v>
      </c>
      <c r="F28" s="16">
        <v>0</v>
      </c>
      <c r="G28" s="23">
        <f t="shared" si="1"/>
        <v>0</v>
      </c>
      <c r="H28" s="23">
        <f t="shared" si="2"/>
        <v>3.84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370</v>
      </c>
      <c r="B32" s="14" t="s">
        <v>26</v>
      </c>
      <c r="C32" s="15">
        <v>6.89</v>
      </c>
      <c r="D32" s="14">
        <v>7</v>
      </c>
      <c r="E32" s="23">
        <f t="shared" si="0"/>
        <v>48.23</v>
      </c>
      <c r="F32" s="16">
        <v>0</v>
      </c>
      <c r="G32" s="23">
        <f t="shared" si="1"/>
        <v>0</v>
      </c>
      <c r="H32" s="23">
        <f t="shared" si="2"/>
        <v>48.23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79</v>
      </c>
      <c r="B37" s="14" t="s">
        <v>18</v>
      </c>
      <c r="C37" s="15">
        <v>7.29</v>
      </c>
      <c r="D37" s="14">
        <v>2</v>
      </c>
      <c r="E37" s="23">
        <f t="shared" si="3"/>
        <v>14.58</v>
      </c>
      <c r="F37" s="16">
        <v>0</v>
      </c>
      <c r="G37" s="23">
        <f t="shared" si="4"/>
        <v>0</v>
      </c>
      <c r="H37" s="23">
        <f t="shared" si="5"/>
        <v>14.58</v>
      </c>
    </row>
    <row r="38" spans="1:8" x14ac:dyDescent="0.25">
      <c r="A38" s="14" t="s">
        <v>108</v>
      </c>
      <c r="B38" s="14" t="s">
        <v>18</v>
      </c>
      <c r="C38" s="15">
        <v>2.25</v>
      </c>
      <c r="D38" s="14">
        <v>6</v>
      </c>
      <c r="E38" s="23">
        <f t="shared" si="3"/>
        <v>13.5</v>
      </c>
      <c r="F38" s="16">
        <v>0</v>
      </c>
      <c r="G38" s="23">
        <f t="shared" si="4"/>
        <v>0</v>
      </c>
      <c r="H38" s="23">
        <f t="shared" si="5"/>
        <v>13.5</v>
      </c>
    </row>
    <row r="39" spans="1:8" x14ac:dyDescent="0.25">
      <c r="A39" s="14" t="s">
        <v>109</v>
      </c>
      <c r="B39" s="14" t="s">
        <v>18</v>
      </c>
      <c r="C39" s="15">
        <v>0.48</v>
      </c>
      <c r="D39" s="14">
        <v>2</v>
      </c>
      <c r="E39" s="23">
        <f t="shared" si="3"/>
        <v>0.96</v>
      </c>
      <c r="F39" s="16">
        <v>0</v>
      </c>
      <c r="G39" s="23">
        <f t="shared" si="4"/>
        <v>0</v>
      </c>
      <c r="H39" s="23">
        <f t="shared" si="5"/>
        <v>0.96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371</v>
      </c>
      <c r="B45" s="14" t="s">
        <v>60</v>
      </c>
      <c r="C45" s="15">
        <v>3.18</v>
      </c>
      <c r="D45" s="14">
        <v>45</v>
      </c>
      <c r="E45" s="23">
        <f>ROUND(C45*D45,2)</f>
        <v>143.1</v>
      </c>
      <c r="F45" s="16">
        <v>0</v>
      </c>
      <c r="G45" s="23">
        <f>ROUND(E45*F45,2)</f>
        <v>0</v>
      </c>
      <c r="H45" s="23">
        <f>ROUND(E45-G45,2)</f>
        <v>143.1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0.39929999999999999</v>
      </c>
      <c r="E61" s="23">
        <f>ROUND(C61*D61,2)</f>
        <v>7.46</v>
      </c>
      <c r="F61" s="16">
        <v>0</v>
      </c>
      <c r="G61" s="23">
        <f>ROUND(E61*F61,2)</f>
        <v>0</v>
      </c>
      <c r="H61" s="23">
        <f>ROUND(E61-G61,2)</f>
        <v>7.46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0.20369999999999999</v>
      </c>
      <c r="E64" s="23">
        <f>ROUND(C64*D64,2)</f>
        <v>1.85</v>
      </c>
      <c r="F64" s="16">
        <v>0</v>
      </c>
      <c r="G64" s="23">
        <f>ROUND(E64*F64,2)</f>
        <v>0</v>
      </c>
      <c r="H64" s="23">
        <f>ROUND(E64-G64,2)</f>
        <v>1.85</v>
      </c>
    </row>
    <row r="65" spans="1:8" x14ac:dyDescent="0.25">
      <c r="A65" s="13" t="s">
        <v>43</v>
      </c>
      <c r="C65" s="23"/>
      <c r="E65" s="23"/>
    </row>
    <row r="66" spans="1:8" x14ac:dyDescent="0.25">
      <c r="A66" s="14" t="s">
        <v>42</v>
      </c>
      <c r="B66" s="14" t="s">
        <v>39</v>
      </c>
      <c r="C66" s="15">
        <v>9.06</v>
      </c>
      <c r="D66" s="14">
        <v>0.1236</v>
      </c>
      <c r="E66" s="23">
        <f>ROUND(C66*D66,2)</f>
        <v>1.1200000000000001</v>
      </c>
      <c r="F66" s="16">
        <v>0</v>
      </c>
      <c r="G66" s="23">
        <f>ROUND(E66*F66,2)</f>
        <v>0</v>
      </c>
      <c r="H66" s="23">
        <f>ROUND(E66-G66,2)</f>
        <v>1.1200000000000001</v>
      </c>
    </row>
    <row r="67" spans="1:8" x14ac:dyDescent="0.25">
      <c r="A67" s="14" t="s">
        <v>91</v>
      </c>
      <c r="B67" s="14" t="s">
        <v>39</v>
      </c>
      <c r="C67" s="15">
        <v>9.06</v>
      </c>
      <c r="D67" s="14">
        <v>0.18990000000000001</v>
      </c>
      <c r="E67" s="23">
        <f>ROUND(C67*D67,2)</f>
        <v>1.72</v>
      </c>
      <c r="F67" s="16">
        <v>0</v>
      </c>
      <c r="G67" s="23">
        <f>ROUND(E67*F67,2)</f>
        <v>0</v>
      </c>
      <c r="H67" s="23">
        <f>ROUND(E67-G67,2)</f>
        <v>1.72</v>
      </c>
    </row>
    <row r="68" spans="1:8" x14ac:dyDescent="0.25">
      <c r="A68" s="14" t="s">
        <v>44</v>
      </c>
      <c r="B68" s="14" t="s">
        <v>39</v>
      </c>
      <c r="C68" s="15">
        <v>18.7</v>
      </c>
      <c r="D68" s="14">
        <v>0.48549999999999999</v>
      </c>
      <c r="E68" s="23">
        <f>ROUND(C68*D68,2)</f>
        <v>9.08</v>
      </c>
      <c r="F68" s="16">
        <v>0</v>
      </c>
      <c r="G68" s="23">
        <f>ROUND(E68*F68,2)</f>
        <v>0</v>
      </c>
      <c r="H68" s="23">
        <f>ROUND(E68-G68,2)</f>
        <v>9.08</v>
      </c>
    </row>
    <row r="69" spans="1:8" x14ac:dyDescent="0.25">
      <c r="A69" s="13" t="s">
        <v>45</v>
      </c>
      <c r="C69" s="23"/>
      <c r="E69" s="23"/>
    </row>
    <row r="70" spans="1:8" x14ac:dyDescent="0.25">
      <c r="A70" s="14" t="s">
        <v>38</v>
      </c>
      <c r="B70" s="14" t="s">
        <v>19</v>
      </c>
      <c r="C70" s="15">
        <v>2.86</v>
      </c>
      <c r="D70" s="14">
        <v>6.1665000000000001</v>
      </c>
      <c r="E70" s="23">
        <f>ROUND(C70*D70,2)</f>
        <v>17.64</v>
      </c>
      <c r="F70" s="16">
        <v>0</v>
      </c>
      <c r="G70" s="23">
        <f>ROUND(E70*F70,2)</f>
        <v>0</v>
      </c>
      <c r="H70" s="23">
        <f>ROUND(E70-G70,2)</f>
        <v>17.64</v>
      </c>
    </row>
    <row r="71" spans="1:8" x14ac:dyDescent="0.25">
      <c r="A71" s="14" t="s">
        <v>91</v>
      </c>
      <c r="B71" s="14" t="s">
        <v>19</v>
      </c>
      <c r="C71" s="15">
        <v>2.86</v>
      </c>
      <c r="D71" s="14">
        <v>4.8836000000000004</v>
      </c>
      <c r="E71" s="23">
        <f>ROUND(C71*D71,2)</f>
        <v>13.97</v>
      </c>
      <c r="F71" s="16">
        <v>0</v>
      </c>
      <c r="G71" s="23">
        <f>ROUND(E71*F71,2)</f>
        <v>0</v>
      </c>
      <c r="H71" s="23">
        <f>ROUND(E71-G71,2)</f>
        <v>13.97</v>
      </c>
    </row>
    <row r="72" spans="1:8" x14ac:dyDescent="0.25">
      <c r="A72" s="14" t="s">
        <v>158</v>
      </c>
      <c r="B72" s="14" t="s">
        <v>19</v>
      </c>
      <c r="C72" s="15">
        <v>2.86</v>
      </c>
      <c r="D72" s="14">
        <v>11.2011</v>
      </c>
      <c r="E72" s="23">
        <f>ROUND(C72*D72,2)</f>
        <v>32.04</v>
      </c>
      <c r="F72" s="16">
        <v>0</v>
      </c>
      <c r="G72" s="23">
        <f>ROUND(E72*F72,2)</f>
        <v>0</v>
      </c>
      <c r="H72" s="23">
        <f>ROUND(E72-G72,2)</f>
        <v>32.04</v>
      </c>
    </row>
    <row r="73" spans="1:8" x14ac:dyDescent="0.25">
      <c r="A73" s="13" t="s">
        <v>47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11.11</v>
      </c>
      <c r="D74" s="14">
        <v>1</v>
      </c>
      <c r="E74" s="23">
        <f>ROUND(C74*D74,2)</f>
        <v>11.11</v>
      </c>
      <c r="F74" s="16">
        <v>0</v>
      </c>
      <c r="G74" s="23">
        <f>ROUND(E74*F74,2)</f>
        <v>0</v>
      </c>
      <c r="H74" s="23">
        <f t="shared" ref="H74:H80" si="6">ROUND(E74-G74,2)</f>
        <v>11.11</v>
      </c>
    </row>
    <row r="75" spans="1:8" x14ac:dyDescent="0.25">
      <c r="A75" s="14" t="s">
        <v>38</v>
      </c>
      <c r="B75" s="14" t="s">
        <v>48</v>
      </c>
      <c r="C75" s="15">
        <v>4.8899999999999997</v>
      </c>
      <c r="D75" s="14">
        <v>1</v>
      </c>
      <c r="E75" s="23">
        <f>ROUND(C75*D75,2)</f>
        <v>4.8899999999999997</v>
      </c>
      <c r="F75" s="16">
        <v>0</v>
      </c>
      <c r="G75" s="23">
        <f>ROUND(E75*F75,2)</f>
        <v>0</v>
      </c>
      <c r="H75" s="23">
        <f t="shared" si="6"/>
        <v>4.8899999999999997</v>
      </c>
    </row>
    <row r="76" spans="1:8" x14ac:dyDescent="0.25">
      <c r="A76" s="14" t="s">
        <v>91</v>
      </c>
      <c r="B76" s="14" t="s">
        <v>48</v>
      </c>
      <c r="C76" s="15">
        <v>29.85</v>
      </c>
      <c r="D76" s="14">
        <v>1</v>
      </c>
      <c r="E76" s="23">
        <f>ROUND(C76*D76,2)</f>
        <v>29.85</v>
      </c>
      <c r="F76" s="16">
        <v>0</v>
      </c>
      <c r="G76" s="23">
        <f>ROUND(E76*F76,2)</f>
        <v>0</v>
      </c>
      <c r="H76" s="23">
        <f t="shared" si="6"/>
        <v>29.85</v>
      </c>
    </row>
    <row r="77" spans="1:8" x14ac:dyDescent="0.25">
      <c r="A77" s="14" t="s">
        <v>158</v>
      </c>
      <c r="B77" s="14" t="s">
        <v>48</v>
      </c>
      <c r="C77" s="15">
        <v>21.95</v>
      </c>
      <c r="D77" s="14">
        <v>1</v>
      </c>
      <c r="E77" s="23">
        <f>ROUND(C77*D77,2)</f>
        <v>21.95</v>
      </c>
      <c r="F77" s="16">
        <v>0</v>
      </c>
      <c r="G77" s="23">
        <f>ROUND(E77*F77,2)</f>
        <v>0</v>
      </c>
      <c r="H77" s="23">
        <f t="shared" si="6"/>
        <v>21.95</v>
      </c>
    </row>
    <row r="78" spans="1:8" x14ac:dyDescent="0.25">
      <c r="A78" s="9" t="s">
        <v>49</v>
      </c>
      <c r="B78" s="9" t="s">
        <v>48</v>
      </c>
      <c r="C78" s="10">
        <v>33</v>
      </c>
      <c r="D78" s="9">
        <v>1</v>
      </c>
      <c r="E78" s="22">
        <f>ROUND(C78*D78,2)</f>
        <v>33</v>
      </c>
      <c r="F78" s="11">
        <v>0</v>
      </c>
      <c r="G78" s="22">
        <f>ROUND(E78*F78,2)</f>
        <v>0</v>
      </c>
      <c r="H78" s="22">
        <f t="shared" si="6"/>
        <v>33</v>
      </c>
    </row>
    <row r="79" spans="1:8" x14ac:dyDescent="0.25">
      <c r="A79" s="7" t="s">
        <v>50</v>
      </c>
      <c r="C79" s="23"/>
      <c r="E79" s="23">
        <f>SUM(E13:E78)</f>
        <v>1004.9600000000004</v>
      </c>
      <c r="G79" s="12">
        <f>SUM(G13:G78)</f>
        <v>0</v>
      </c>
      <c r="H79" s="12">
        <f t="shared" si="6"/>
        <v>1004.96</v>
      </c>
    </row>
    <row r="80" spans="1:8" x14ac:dyDescent="0.25">
      <c r="A80" s="7" t="s">
        <v>51</v>
      </c>
      <c r="C80" s="23"/>
      <c r="E80" s="23">
        <f>+E9-E79</f>
        <v>61.239999999999668</v>
      </c>
      <c r="G80" s="12">
        <f>+G9-G79</f>
        <v>0</v>
      </c>
      <c r="H80" s="12">
        <f t="shared" si="6"/>
        <v>61.24</v>
      </c>
    </row>
    <row r="81" spans="1:8" x14ac:dyDescent="0.25">
      <c r="A81" t="s">
        <v>12</v>
      </c>
      <c r="C81" s="23"/>
      <c r="E81" s="23"/>
    </row>
    <row r="82" spans="1:8" x14ac:dyDescent="0.25">
      <c r="A82" s="7" t="s">
        <v>52</v>
      </c>
      <c r="C82" s="23"/>
      <c r="E82" s="23"/>
    </row>
    <row r="83" spans="1:8" x14ac:dyDescent="0.25">
      <c r="A83" s="14" t="s">
        <v>42</v>
      </c>
      <c r="B83" s="14" t="s">
        <v>48</v>
      </c>
      <c r="C83" s="15">
        <v>19.829999999999998</v>
      </c>
      <c r="D83" s="14">
        <v>1</v>
      </c>
      <c r="E83" s="23">
        <f>ROUND(C83*D83,2)</f>
        <v>19.829999999999998</v>
      </c>
      <c r="F83" s="16">
        <v>0</v>
      </c>
      <c r="G83" s="23">
        <f>ROUND(E83*F83,2)</f>
        <v>0</v>
      </c>
      <c r="H83" s="23">
        <f t="shared" ref="H83:H89" si="7">ROUND(E83-G83,2)</f>
        <v>19.829999999999998</v>
      </c>
    </row>
    <row r="84" spans="1:8" x14ac:dyDescent="0.25">
      <c r="A84" s="14" t="s">
        <v>38</v>
      </c>
      <c r="B84" s="14" t="s">
        <v>48</v>
      </c>
      <c r="C84" s="15">
        <v>37.840000000000003</v>
      </c>
      <c r="D84" s="14">
        <v>1</v>
      </c>
      <c r="E84" s="23">
        <f>ROUND(C84*D84,2)</f>
        <v>37.840000000000003</v>
      </c>
      <c r="F84" s="16">
        <v>0</v>
      </c>
      <c r="G84" s="23">
        <f>ROUND(E84*F84,2)</f>
        <v>0</v>
      </c>
      <c r="H84" s="23">
        <f t="shared" si="7"/>
        <v>37.840000000000003</v>
      </c>
    </row>
    <row r="85" spans="1:8" x14ac:dyDescent="0.25">
      <c r="A85" s="14" t="s">
        <v>91</v>
      </c>
      <c r="B85" s="14" t="s">
        <v>48</v>
      </c>
      <c r="C85" s="15">
        <v>145.02000000000001</v>
      </c>
      <c r="D85" s="14">
        <v>1</v>
      </c>
      <c r="E85" s="23">
        <f>ROUND(C85*D85,2)</f>
        <v>145.02000000000001</v>
      </c>
      <c r="F85" s="16">
        <v>0</v>
      </c>
      <c r="G85" s="23">
        <f>ROUND(E85*F85,2)</f>
        <v>0</v>
      </c>
      <c r="H85" s="23">
        <f t="shared" si="7"/>
        <v>145.02000000000001</v>
      </c>
    </row>
    <row r="86" spans="1:8" x14ac:dyDescent="0.25">
      <c r="A86" s="9" t="s">
        <v>158</v>
      </c>
      <c r="B86" s="9" t="s">
        <v>48</v>
      </c>
      <c r="C86" s="10">
        <v>99.5</v>
      </c>
      <c r="D86" s="9">
        <v>1</v>
      </c>
      <c r="E86" s="22">
        <f>ROUND(C86*D86,2)</f>
        <v>99.5</v>
      </c>
      <c r="F86" s="11">
        <v>0</v>
      </c>
      <c r="G86" s="22">
        <f>ROUND(E86*F86,2)</f>
        <v>0</v>
      </c>
      <c r="H86" s="22">
        <f t="shared" si="7"/>
        <v>99.5</v>
      </c>
    </row>
    <row r="87" spans="1:8" x14ac:dyDescent="0.25">
      <c r="A87" s="7" t="s">
        <v>53</v>
      </c>
      <c r="C87" s="23"/>
      <c r="E87" s="23">
        <f>SUM(E83:E86)</f>
        <v>302.19</v>
      </c>
      <c r="G87" s="12">
        <f>SUM(G83:G86)</f>
        <v>0</v>
      </c>
      <c r="H87" s="12">
        <f t="shared" si="7"/>
        <v>302.19</v>
      </c>
    </row>
    <row r="88" spans="1:8" x14ac:dyDescent="0.25">
      <c r="A88" s="7" t="s">
        <v>54</v>
      </c>
      <c r="C88" s="23"/>
      <c r="E88" s="23">
        <f>+E79+E87</f>
        <v>1307.1500000000003</v>
      </c>
      <c r="G88" s="12">
        <f>+G79+G87</f>
        <v>0</v>
      </c>
      <c r="H88" s="12">
        <f t="shared" si="7"/>
        <v>1307.1500000000001</v>
      </c>
    </row>
    <row r="89" spans="1:8" x14ac:dyDescent="0.25">
      <c r="A89" s="7" t="s">
        <v>55</v>
      </c>
      <c r="C89" s="23"/>
      <c r="E89" s="23">
        <f>+E9-E88</f>
        <v>-240.95000000000027</v>
      </c>
      <c r="G89" s="12">
        <f>+G9-G88</f>
        <v>0</v>
      </c>
      <c r="H89" s="12">
        <f t="shared" si="7"/>
        <v>-240.95</v>
      </c>
    </row>
    <row r="90" spans="1:8" x14ac:dyDescent="0.25">
      <c r="A90" t="s">
        <v>119</v>
      </c>
      <c r="C90" s="23"/>
      <c r="E90" s="23"/>
    </row>
    <row r="91" spans="1:8" x14ac:dyDescent="0.25">
      <c r="A91" t="s">
        <v>424</v>
      </c>
      <c r="C91" s="23"/>
      <c r="E91" s="23"/>
    </row>
    <row r="92" spans="1:8" x14ac:dyDescent="0.25">
      <c r="C92" s="23"/>
      <c r="E92" s="23"/>
    </row>
    <row r="93" spans="1:8" x14ac:dyDescent="0.25">
      <c r="A93" s="7" t="s">
        <v>120</v>
      </c>
      <c r="C93" s="23"/>
      <c r="E93" s="23"/>
    </row>
    <row r="94" spans="1:8" x14ac:dyDescent="0.25">
      <c r="A94" s="7" t="s">
        <v>121</v>
      </c>
      <c r="C94" s="23"/>
      <c r="E94" s="23"/>
    </row>
    <row r="98" spans="1:9" x14ac:dyDescent="0.25">
      <c r="A98" t="str" cm="1">
        <f t="array" aca="1" ref="A98" ca="1">MID(CELL("filename",A1),FIND("]",CELL("filename",A1))+1,256)</f>
        <v>cotton13</v>
      </c>
    </row>
    <row r="99" spans="1:9" x14ac:dyDescent="0.25">
      <c r="A99" s="7" t="s">
        <v>50</v>
      </c>
      <c r="E99" s="25">
        <f>VLOOKUP(A99,$A$1:$H$98,5,FALSE)</f>
        <v>1004.9600000000004</v>
      </c>
    </row>
    <row r="100" spans="1:9" x14ac:dyDescent="0.25">
      <c r="A100" s="7" t="s">
        <v>288</v>
      </c>
      <c r="E100" s="25">
        <f>VLOOKUP(A100,$A$1:$H$98,5,FALSE)</f>
        <v>302.19</v>
      </c>
    </row>
    <row r="101" spans="1:9" x14ac:dyDescent="0.25">
      <c r="A101" s="7" t="s">
        <v>289</v>
      </c>
      <c r="E101" s="25">
        <f t="shared" ref="E101:E102" si="8">VLOOKUP(A101,$A$1:$H$98,5,FALSE)</f>
        <v>1307.1500000000003</v>
      </c>
    </row>
    <row r="102" spans="1:9" x14ac:dyDescent="0.25">
      <c r="A102" s="7" t="s">
        <v>55</v>
      </c>
      <c r="E102" s="25">
        <f t="shared" si="8"/>
        <v>-240.95000000000027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74CB-8544-4688-8B8A-8EA6DFD6DDD9}">
  <sheetPr codeName="Sheet26"/>
  <dimension ref="A1:N123"/>
  <sheetViews>
    <sheetView topLeftCell="A99" workbookViewId="0">
      <selection activeCell="A104" sqref="A104:M127"/>
    </sheetView>
  </sheetViews>
  <sheetFormatPr defaultRowHeight="15" x14ac:dyDescent="0.25"/>
  <cols>
    <col min="1" max="1" width="22.28515625" customWidth="1"/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11.7109375" customWidth="1"/>
    <col min="7" max="7" width="10.28515625" customWidth="1"/>
    <col min="8" max="8" width="10.5703125" bestFit="1" customWidth="1"/>
  </cols>
  <sheetData>
    <row r="1" spans="1:8" x14ac:dyDescent="0.25">
      <c r="A1" s="81" t="s">
        <v>226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460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25.4</v>
      </c>
      <c r="E23" s="23">
        <f>ROUND(C23*D23,2)</f>
        <v>61.21</v>
      </c>
      <c r="F23" s="16">
        <v>0</v>
      </c>
      <c r="G23" s="23">
        <f>ROUND(E23*F23,2)</f>
        <v>0</v>
      </c>
      <c r="H23" s="23">
        <f>ROUND(E23-G23,2)</f>
        <v>61.21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32</v>
      </c>
      <c r="E28" s="23">
        <f t="shared" si="0"/>
        <v>3.84</v>
      </c>
      <c r="F28" s="16">
        <v>0</v>
      </c>
      <c r="G28" s="23">
        <f t="shared" si="1"/>
        <v>0</v>
      </c>
      <c r="H28" s="23">
        <f t="shared" si="2"/>
        <v>3.84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370</v>
      </c>
      <c r="B32" s="14" t="s">
        <v>26</v>
      </c>
      <c r="C32" s="15">
        <v>6.89</v>
      </c>
      <c r="D32" s="14">
        <v>7</v>
      </c>
      <c r="E32" s="23">
        <f t="shared" si="0"/>
        <v>48.23</v>
      </c>
      <c r="F32" s="16">
        <v>0</v>
      </c>
      <c r="G32" s="23">
        <f t="shared" si="1"/>
        <v>0</v>
      </c>
      <c r="H32" s="23">
        <f t="shared" si="2"/>
        <v>48.23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79</v>
      </c>
      <c r="B37" s="14" t="s">
        <v>18</v>
      </c>
      <c r="C37" s="15">
        <v>7.29</v>
      </c>
      <c r="D37" s="14">
        <v>2</v>
      </c>
      <c r="E37" s="23">
        <f t="shared" si="3"/>
        <v>14.58</v>
      </c>
      <c r="F37" s="16">
        <v>0</v>
      </c>
      <c r="G37" s="23">
        <f t="shared" si="4"/>
        <v>0</v>
      </c>
      <c r="H37" s="23">
        <f t="shared" si="5"/>
        <v>14.58</v>
      </c>
    </row>
    <row r="38" spans="1:8" x14ac:dyDescent="0.25">
      <c r="A38" s="14" t="s">
        <v>108</v>
      </c>
      <c r="B38" s="14" t="s">
        <v>18</v>
      </c>
      <c r="C38" s="15">
        <v>2.25</v>
      </c>
      <c r="D38" s="14">
        <v>6</v>
      </c>
      <c r="E38" s="23">
        <f t="shared" si="3"/>
        <v>13.5</v>
      </c>
      <c r="F38" s="16">
        <v>0</v>
      </c>
      <c r="G38" s="23">
        <f t="shared" si="4"/>
        <v>0</v>
      </c>
      <c r="H38" s="23">
        <f t="shared" si="5"/>
        <v>13.5</v>
      </c>
    </row>
    <row r="39" spans="1:8" x14ac:dyDescent="0.25">
      <c r="A39" s="14" t="s">
        <v>109</v>
      </c>
      <c r="B39" s="14" t="s">
        <v>18</v>
      </c>
      <c r="C39" s="15">
        <v>0.48</v>
      </c>
      <c r="D39" s="14">
        <v>2</v>
      </c>
      <c r="E39" s="23">
        <f t="shared" si="3"/>
        <v>0.96</v>
      </c>
      <c r="F39" s="16">
        <v>0</v>
      </c>
      <c r="G39" s="23">
        <f t="shared" si="4"/>
        <v>0</v>
      </c>
      <c r="H39" s="23">
        <f t="shared" si="5"/>
        <v>0.96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371</v>
      </c>
      <c r="B45" s="14" t="s">
        <v>60</v>
      </c>
      <c r="C45" s="15">
        <v>3.18</v>
      </c>
      <c r="D45" s="14">
        <v>45</v>
      </c>
      <c r="E45" s="23">
        <f>ROUND(C45*D45,2)</f>
        <v>143.1</v>
      </c>
      <c r="F45" s="16">
        <v>0</v>
      </c>
      <c r="G45" s="23">
        <f>ROUND(E45*F45,2)</f>
        <v>0</v>
      </c>
      <c r="H45" s="23">
        <f>ROUND(E45-G45,2)</f>
        <v>143.1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0.27129999999999999</v>
      </c>
      <c r="E61" s="23">
        <f>ROUND(C61*D61,2)</f>
        <v>5.07</v>
      </c>
      <c r="F61" s="16">
        <v>0</v>
      </c>
      <c r="G61" s="23">
        <f>ROUND(E61*F61,2)</f>
        <v>0</v>
      </c>
      <c r="H61" s="23">
        <f>ROUND(E61-G61,2)</f>
        <v>5.07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9.98E-2</v>
      </c>
      <c r="E64" s="23">
        <f>ROUND(C64*D64,2)</f>
        <v>0.9</v>
      </c>
      <c r="F64" s="16">
        <v>0</v>
      </c>
      <c r="G64" s="23">
        <f>ROUND(E64*F64,2)</f>
        <v>0</v>
      </c>
      <c r="H64" s="23">
        <f>ROUND(E64-G64,2)</f>
        <v>0.9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18.72</v>
      </c>
      <c r="D66" s="14">
        <v>0.3831</v>
      </c>
      <c r="E66" s="23">
        <f>ROUND(C66*D66,2)</f>
        <v>7.17</v>
      </c>
      <c r="F66" s="16">
        <v>0</v>
      </c>
      <c r="G66" s="23">
        <f>ROUND(E66*F66,2)</f>
        <v>0</v>
      </c>
      <c r="H66" s="23">
        <f>ROUND(E66-G66,2)</f>
        <v>7.17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4.1890999999999998</v>
      </c>
      <c r="E68" s="23">
        <f>ROUND(C68*D68,2)</f>
        <v>11.98</v>
      </c>
      <c r="F68" s="16">
        <v>0</v>
      </c>
      <c r="G68" s="23">
        <f>ROUND(E68*F68,2)</f>
        <v>0</v>
      </c>
      <c r="H68" s="23">
        <f>ROUND(E68-G68,2)</f>
        <v>11.98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4.8836000000000004</v>
      </c>
      <c r="E69" s="23">
        <f>ROUND(C69*D69,2)</f>
        <v>13.97</v>
      </c>
      <c r="F69" s="16">
        <v>0</v>
      </c>
      <c r="G69" s="23">
        <f>ROUND(E69*F69,2)</f>
        <v>0</v>
      </c>
      <c r="H69" s="23">
        <f>ROUND(E69-G69,2)</f>
        <v>13.97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7.72</v>
      </c>
      <c r="D71" s="14">
        <v>1</v>
      </c>
      <c r="E71" s="23">
        <f>ROUND(C71*D71,2)</f>
        <v>7.72</v>
      </c>
      <c r="F71" s="16">
        <v>0</v>
      </c>
      <c r="G71" s="23">
        <f>ROUND(E71*F71,2)</f>
        <v>0</v>
      </c>
      <c r="H71" s="23">
        <f t="shared" ref="H71:H76" si="6">ROUND(E71-G71,2)</f>
        <v>7.72</v>
      </c>
    </row>
    <row r="72" spans="1:8" x14ac:dyDescent="0.25">
      <c r="A72" s="14" t="s">
        <v>38</v>
      </c>
      <c r="B72" s="14" t="s">
        <v>48</v>
      </c>
      <c r="C72" s="15">
        <v>3.32</v>
      </c>
      <c r="D72" s="14">
        <v>1</v>
      </c>
      <c r="E72" s="23">
        <f>ROUND(C72*D72,2)</f>
        <v>3.32</v>
      </c>
      <c r="F72" s="16">
        <v>0</v>
      </c>
      <c r="G72" s="23">
        <f>ROUND(E72*F72,2)</f>
        <v>0</v>
      </c>
      <c r="H72" s="23">
        <f t="shared" si="6"/>
        <v>3.32</v>
      </c>
    </row>
    <row r="73" spans="1:8" x14ac:dyDescent="0.25">
      <c r="A73" s="14" t="s">
        <v>91</v>
      </c>
      <c r="B73" s="14" t="s">
        <v>48</v>
      </c>
      <c r="C73" s="15">
        <v>29.85</v>
      </c>
      <c r="D73" s="14">
        <v>1</v>
      </c>
      <c r="E73" s="23">
        <f>ROUND(C73*D73,2)</f>
        <v>29.85</v>
      </c>
      <c r="F73" s="16">
        <v>0</v>
      </c>
      <c r="G73" s="23">
        <f>ROUND(E73*F73,2)</f>
        <v>0</v>
      </c>
      <c r="H73" s="23">
        <f t="shared" si="6"/>
        <v>29.85</v>
      </c>
    </row>
    <row r="74" spans="1:8" x14ac:dyDescent="0.25">
      <c r="A74" s="9" t="s">
        <v>49</v>
      </c>
      <c r="B74" s="9" t="s">
        <v>48</v>
      </c>
      <c r="C74" s="10">
        <v>28.42</v>
      </c>
      <c r="D74" s="9">
        <v>1</v>
      </c>
      <c r="E74" s="22">
        <f>ROUND(C74*D74,2)</f>
        <v>28.42</v>
      </c>
      <c r="F74" s="11">
        <v>0</v>
      </c>
      <c r="G74" s="22">
        <f>ROUND(E74*F74,2)</f>
        <v>0</v>
      </c>
      <c r="H74" s="22">
        <f t="shared" si="6"/>
        <v>28.42</v>
      </c>
    </row>
    <row r="75" spans="1:8" x14ac:dyDescent="0.25">
      <c r="A75" s="7" t="s">
        <v>50</v>
      </c>
      <c r="C75" s="23"/>
      <c r="E75" s="23">
        <f>SUM(E13:E74)</f>
        <v>863.56000000000017</v>
      </c>
      <c r="G75" s="12">
        <f>SUM(G13:G74)</f>
        <v>0</v>
      </c>
      <c r="H75" s="12">
        <f t="shared" si="6"/>
        <v>863.56</v>
      </c>
    </row>
    <row r="76" spans="1:8" x14ac:dyDescent="0.25">
      <c r="A76" s="7" t="s">
        <v>51</v>
      </c>
      <c r="C76" s="23"/>
      <c r="E76" s="23">
        <f>+E9-E75</f>
        <v>202.63999999999987</v>
      </c>
      <c r="G76" s="12">
        <f>+G9-G75</f>
        <v>0</v>
      </c>
      <c r="H76" s="12">
        <f t="shared" si="6"/>
        <v>202.64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12.47</v>
      </c>
      <c r="D79" s="14">
        <v>1</v>
      </c>
      <c r="E79" s="23">
        <f>ROUND(C79*D79,2)</f>
        <v>12.47</v>
      </c>
      <c r="F79" s="16">
        <v>0</v>
      </c>
      <c r="G79" s="23">
        <f>ROUND(E79*F79,2)</f>
        <v>0</v>
      </c>
      <c r="H79" s="23">
        <f t="shared" ref="H79:H84" si="7">ROUND(E79-G79,2)</f>
        <v>12.47</v>
      </c>
    </row>
    <row r="80" spans="1:8" x14ac:dyDescent="0.25">
      <c r="A80" s="14" t="s">
        <v>38</v>
      </c>
      <c r="B80" s="14" t="s">
        <v>48</v>
      </c>
      <c r="C80" s="15">
        <v>25.71</v>
      </c>
      <c r="D80" s="14">
        <v>1</v>
      </c>
      <c r="E80" s="23">
        <f>ROUND(C80*D80,2)</f>
        <v>25.71</v>
      </c>
      <c r="F80" s="16">
        <v>0</v>
      </c>
      <c r="G80" s="23">
        <f>ROUND(E80*F80,2)</f>
        <v>0</v>
      </c>
      <c r="H80" s="23">
        <f t="shared" si="7"/>
        <v>25.71</v>
      </c>
    </row>
    <row r="81" spans="1:8" x14ac:dyDescent="0.25">
      <c r="A81" s="9" t="s">
        <v>91</v>
      </c>
      <c r="B81" s="9" t="s">
        <v>48</v>
      </c>
      <c r="C81" s="10">
        <v>145.02000000000001</v>
      </c>
      <c r="D81" s="9">
        <v>1</v>
      </c>
      <c r="E81" s="22">
        <f>ROUND(C81*D81,2)</f>
        <v>145.02000000000001</v>
      </c>
      <c r="F81" s="11">
        <v>0</v>
      </c>
      <c r="G81" s="22">
        <f>ROUND(E81*F81,2)</f>
        <v>0</v>
      </c>
      <c r="H81" s="22">
        <f t="shared" si="7"/>
        <v>145.02000000000001</v>
      </c>
    </row>
    <row r="82" spans="1:8" x14ac:dyDescent="0.25">
      <c r="A82" s="7" t="s">
        <v>53</v>
      </c>
      <c r="C82" s="23"/>
      <c r="E82" s="23">
        <f>SUM(E79:E81)</f>
        <v>183.20000000000002</v>
      </c>
      <c r="G82" s="12">
        <f>SUM(G79:G81)</f>
        <v>0</v>
      </c>
      <c r="H82" s="12">
        <f t="shared" si="7"/>
        <v>183.2</v>
      </c>
    </row>
    <row r="83" spans="1:8" x14ac:dyDescent="0.25">
      <c r="A83" s="7" t="s">
        <v>54</v>
      </c>
      <c r="C83" s="23"/>
      <c r="E83" s="23">
        <f>+E75+E82</f>
        <v>1046.7600000000002</v>
      </c>
      <c r="G83" s="12">
        <f>+G75+G82</f>
        <v>0</v>
      </c>
      <c r="H83" s="12">
        <f t="shared" si="7"/>
        <v>1046.76</v>
      </c>
    </row>
    <row r="84" spans="1:8" x14ac:dyDescent="0.25">
      <c r="A84" s="7" t="s">
        <v>55</v>
      </c>
      <c r="C84" s="23"/>
      <c r="E84" s="23">
        <f>+E9-E83</f>
        <v>19.439999999999827</v>
      </c>
      <c r="G84" s="12">
        <f>+G9-G83</f>
        <v>0</v>
      </c>
      <c r="H84" s="12">
        <f t="shared" si="7"/>
        <v>19.440000000000001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9" x14ac:dyDescent="0.25">
      <c r="A98" t="str" cm="1">
        <f t="array" aca="1" ref="A98" ca="1">MID(CELL("filename",A1),FIND("]",CELL("filename",A1))+1,256)</f>
        <v>cotton14</v>
      </c>
    </row>
    <row r="99" spans="1:9" x14ac:dyDescent="0.25">
      <c r="A99" s="7" t="s">
        <v>50</v>
      </c>
      <c r="E99" s="25">
        <f>VLOOKUP(A99,$A$1:$H$98,5,FALSE)</f>
        <v>863.56000000000017</v>
      </c>
    </row>
    <row r="100" spans="1:9" x14ac:dyDescent="0.25">
      <c r="A100" s="7" t="s">
        <v>288</v>
      </c>
      <c r="E100" s="25">
        <f>VLOOKUP(A100,$A$1:$H$98,5,FALSE)</f>
        <v>183.20000000000002</v>
      </c>
    </row>
    <row r="101" spans="1:9" x14ac:dyDescent="0.25">
      <c r="A101" s="7" t="s">
        <v>289</v>
      </c>
      <c r="E101" s="25">
        <f t="shared" ref="E101:E102" si="8">VLOOKUP(A101,$A$1:$H$98,5,FALSE)</f>
        <v>1046.7600000000002</v>
      </c>
    </row>
    <row r="102" spans="1:9" x14ac:dyDescent="0.25">
      <c r="A102" s="7" t="s">
        <v>55</v>
      </c>
      <c r="E102" s="25">
        <f t="shared" si="8"/>
        <v>19.439999999999827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0E9A-6A55-4F0B-B994-9E0BD1A95985}">
  <sheetPr codeName="Sheet27"/>
  <dimension ref="A1:N123"/>
  <sheetViews>
    <sheetView topLeftCell="A104" workbookViewId="0">
      <selection activeCell="A104" sqref="A104:M127"/>
    </sheetView>
  </sheetViews>
  <sheetFormatPr defaultRowHeight="15" x14ac:dyDescent="0.25"/>
  <cols>
    <col min="1" max="1" width="20.140625" customWidth="1"/>
    <col min="2" max="2" width="10.42578125" customWidth="1"/>
    <col min="3" max="3" width="10.7109375" customWidth="1"/>
    <col min="4" max="4" width="12.28515625" customWidth="1"/>
    <col min="5" max="5" width="11.28515625" customWidth="1"/>
    <col min="6" max="6" width="11.7109375" customWidth="1"/>
    <col min="7" max="7" width="10.28515625" customWidth="1"/>
    <col min="8" max="8" width="9" bestFit="1" customWidth="1"/>
  </cols>
  <sheetData>
    <row r="1" spans="1:8" x14ac:dyDescent="0.25">
      <c r="A1" s="81" t="s">
        <v>227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459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811</v>
      </c>
      <c r="E20" s="23">
        <f>ROUND(C20*D20,2)</f>
        <v>89.21</v>
      </c>
      <c r="F20" s="16">
        <v>0</v>
      </c>
      <c r="G20" s="23">
        <f>ROUND(E20*F20,2)</f>
        <v>0</v>
      </c>
      <c r="H20" s="23">
        <f>ROUND(E20-G20,2)</f>
        <v>89.21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32.549799999999998</v>
      </c>
      <c r="E23" s="23">
        <f>ROUND(C23*D23,2)</f>
        <v>78.45</v>
      </c>
      <c r="F23" s="16">
        <v>0</v>
      </c>
      <c r="G23" s="23">
        <f>ROUND(E23*F23,2)</f>
        <v>0</v>
      </c>
      <c r="H23" s="23">
        <f>ROUND(E23-G23,2)</f>
        <v>78.45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0.67</v>
      </c>
      <c r="E25" s="23">
        <f>ROUND(C25*D25,2)</f>
        <v>13.4</v>
      </c>
      <c r="F25" s="16">
        <v>0</v>
      </c>
      <c r="G25" s="23">
        <f>ROUND(E25*F25,2)</f>
        <v>0</v>
      </c>
      <c r="H25" s="23">
        <f>ROUND(E25-G25,2)</f>
        <v>13.4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32</v>
      </c>
      <c r="E28" s="23">
        <f t="shared" si="0"/>
        <v>3.84</v>
      </c>
      <c r="F28" s="16">
        <v>0</v>
      </c>
      <c r="G28" s="23">
        <f t="shared" si="1"/>
        <v>0</v>
      </c>
      <c r="H28" s="23">
        <f t="shared" si="2"/>
        <v>3.84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370</v>
      </c>
      <c r="B32" s="14" t="s">
        <v>26</v>
      </c>
      <c r="C32" s="15">
        <v>6.89</v>
      </c>
      <c r="D32" s="14">
        <v>7</v>
      </c>
      <c r="E32" s="23">
        <f t="shared" si="0"/>
        <v>48.23</v>
      </c>
      <c r="F32" s="16">
        <v>0</v>
      </c>
      <c r="G32" s="23">
        <f t="shared" si="1"/>
        <v>0</v>
      </c>
      <c r="H32" s="23">
        <f t="shared" si="2"/>
        <v>48.23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78</v>
      </c>
      <c r="B35" s="14" t="s">
        <v>29</v>
      </c>
      <c r="C35" s="15">
        <v>6.75</v>
      </c>
      <c r="D35" s="14">
        <v>2</v>
      </c>
      <c r="E35" s="23">
        <f t="shared" ref="E35:E43" si="3">ROUND(C35*D35,2)</f>
        <v>13.5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13.5</v>
      </c>
    </row>
    <row r="36" spans="1:8" x14ac:dyDescent="0.25">
      <c r="A36" s="14" t="s">
        <v>107</v>
      </c>
      <c r="B36" s="14" t="s">
        <v>18</v>
      </c>
      <c r="C36" s="15">
        <v>1.6</v>
      </c>
      <c r="D36" s="14">
        <v>5.2</v>
      </c>
      <c r="E36" s="23">
        <f t="shared" si="3"/>
        <v>8.32</v>
      </c>
      <c r="F36" s="16">
        <v>0</v>
      </c>
      <c r="G36" s="23">
        <f t="shared" si="4"/>
        <v>0</v>
      </c>
      <c r="H36" s="23">
        <f t="shared" si="5"/>
        <v>8.32</v>
      </c>
    </row>
    <row r="37" spans="1:8" x14ac:dyDescent="0.25">
      <c r="A37" s="14" t="s">
        <v>79</v>
      </c>
      <c r="B37" s="14" t="s">
        <v>18</v>
      </c>
      <c r="C37" s="15">
        <v>7.29</v>
      </c>
      <c r="D37" s="14">
        <v>1.34</v>
      </c>
      <c r="E37" s="23">
        <f t="shared" si="3"/>
        <v>9.77</v>
      </c>
      <c r="F37" s="16">
        <v>0</v>
      </c>
      <c r="G37" s="23">
        <f t="shared" si="4"/>
        <v>0</v>
      </c>
      <c r="H37" s="23">
        <f t="shared" si="5"/>
        <v>9.77</v>
      </c>
    </row>
    <row r="38" spans="1:8" x14ac:dyDescent="0.25">
      <c r="A38" s="14" t="s">
        <v>108</v>
      </c>
      <c r="B38" s="14" t="s">
        <v>18</v>
      </c>
      <c r="C38" s="15">
        <v>2.25</v>
      </c>
      <c r="D38" s="14">
        <v>6</v>
      </c>
      <c r="E38" s="23">
        <f t="shared" si="3"/>
        <v>13.5</v>
      </c>
      <c r="F38" s="16">
        <v>0</v>
      </c>
      <c r="G38" s="23">
        <f t="shared" si="4"/>
        <v>0</v>
      </c>
      <c r="H38" s="23">
        <f t="shared" si="5"/>
        <v>13.5</v>
      </c>
    </row>
    <row r="39" spans="1:8" x14ac:dyDescent="0.25">
      <c r="A39" s="14" t="s">
        <v>109</v>
      </c>
      <c r="B39" s="14" t="s">
        <v>18</v>
      </c>
      <c r="C39" s="15">
        <v>0.48</v>
      </c>
      <c r="D39" s="14">
        <v>2</v>
      </c>
      <c r="E39" s="23">
        <f t="shared" si="3"/>
        <v>0.96</v>
      </c>
      <c r="F39" s="16">
        <v>0</v>
      </c>
      <c r="G39" s="23">
        <f t="shared" si="4"/>
        <v>0</v>
      </c>
      <c r="H39" s="23">
        <f t="shared" si="5"/>
        <v>0.96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371</v>
      </c>
      <c r="B45" s="14" t="s">
        <v>60</v>
      </c>
      <c r="C45" s="15">
        <v>3.18</v>
      </c>
      <c r="D45" s="14">
        <v>30</v>
      </c>
      <c r="E45" s="23">
        <f>ROUND(C45*D45,2)</f>
        <v>95.4</v>
      </c>
      <c r="F45" s="16">
        <v>0</v>
      </c>
      <c r="G45" s="23">
        <f>ROUND(E45*F45,2)</f>
        <v>0</v>
      </c>
      <c r="H45" s="23">
        <f>ROUND(E45-G45,2)</f>
        <v>95.4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42.72</v>
      </c>
      <c r="E47" s="23">
        <f>ROUND(C47*D47,2)</f>
        <v>2.14</v>
      </c>
      <c r="F47" s="16">
        <v>0</v>
      </c>
      <c r="G47" s="23">
        <f>ROUND(E47*F47,2)</f>
        <v>0</v>
      </c>
      <c r="H47" s="23">
        <f>ROUND(E47-G47,2)</f>
        <v>2.14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0.81599999999999995</v>
      </c>
      <c r="E61" s="23">
        <f>ROUND(C61*D61,2)</f>
        <v>15.25</v>
      </c>
      <c r="F61" s="16">
        <v>0</v>
      </c>
      <c r="G61" s="23">
        <f>ROUND(E61*F61,2)</f>
        <v>0</v>
      </c>
      <c r="H61" s="23">
        <f>ROUND(E61-G61,2)</f>
        <v>15.25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0.1958</v>
      </c>
      <c r="E62" s="23">
        <f>ROUND(C62*D62,2)</f>
        <v>3.66</v>
      </c>
      <c r="F62" s="16">
        <v>0</v>
      </c>
      <c r="G62" s="23">
        <f>ROUND(E62*F62,2)</f>
        <v>0</v>
      </c>
      <c r="H62" s="23">
        <f>ROUND(E62-G62,2)</f>
        <v>3.66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0.31819999999999998</v>
      </c>
      <c r="E64" s="23">
        <f>ROUND(C64*D64,2)</f>
        <v>2.88</v>
      </c>
      <c r="F64" s="16">
        <v>0</v>
      </c>
      <c r="G64" s="23">
        <f>ROUND(E64*F64,2)</f>
        <v>0</v>
      </c>
      <c r="H64" s="23">
        <f>ROUND(E64-G64,2)</f>
        <v>2.88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0.18410000000000001</v>
      </c>
      <c r="E65" s="23">
        <f>ROUND(C65*D65,2)</f>
        <v>1.67</v>
      </c>
      <c r="F65" s="16">
        <v>0</v>
      </c>
      <c r="G65" s="23">
        <f>ROUND(E65*F65,2)</f>
        <v>0</v>
      </c>
      <c r="H65" s="23">
        <f>ROUND(E65-G65,2)</f>
        <v>1.67</v>
      </c>
    </row>
    <row r="66" spans="1:8" x14ac:dyDescent="0.25">
      <c r="A66" s="14" t="s">
        <v>44</v>
      </c>
      <c r="B66" s="14" t="s">
        <v>39</v>
      </c>
      <c r="C66" s="15">
        <v>18.7</v>
      </c>
      <c r="D66" s="14">
        <v>0.80940000000000001</v>
      </c>
      <c r="E66" s="23">
        <f>ROUND(C66*D66,2)</f>
        <v>15.14</v>
      </c>
      <c r="F66" s="16">
        <v>0</v>
      </c>
      <c r="G66" s="23">
        <f>ROUND(E66*F66,2)</f>
        <v>0</v>
      </c>
      <c r="H66" s="23">
        <f>ROUND(E66-G66,2)</f>
        <v>15.14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12.6004</v>
      </c>
      <c r="E68" s="23">
        <f>ROUND(C68*D68,2)</f>
        <v>36.04</v>
      </c>
      <c r="F68" s="16">
        <v>0</v>
      </c>
      <c r="G68" s="23">
        <f>ROUND(E68*F68,2)</f>
        <v>0</v>
      </c>
      <c r="H68" s="23">
        <f>ROUND(E68-G68,2)</f>
        <v>36.04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3.4036</v>
      </c>
      <c r="E69" s="23">
        <f>ROUND(C69*D69,2)</f>
        <v>9.73</v>
      </c>
      <c r="F69" s="16">
        <v>0</v>
      </c>
      <c r="G69" s="23">
        <f>ROUND(E69*F69,2)</f>
        <v>0</v>
      </c>
      <c r="H69" s="23">
        <f>ROUND(E69-G69,2)</f>
        <v>9.73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14.66</v>
      </c>
      <c r="D71" s="14">
        <v>1</v>
      </c>
      <c r="E71" s="23">
        <f>ROUND(C71*D71,2)</f>
        <v>14.66</v>
      </c>
      <c r="F71" s="16">
        <v>0</v>
      </c>
      <c r="G71" s="23">
        <f>ROUND(E71*F71,2)</f>
        <v>0</v>
      </c>
      <c r="H71" s="23">
        <f t="shared" ref="H71:H76" si="6">ROUND(E71-G71,2)</f>
        <v>14.66</v>
      </c>
    </row>
    <row r="72" spans="1:8" x14ac:dyDescent="0.25">
      <c r="A72" s="14" t="s">
        <v>38</v>
      </c>
      <c r="B72" s="14" t="s">
        <v>48</v>
      </c>
      <c r="C72" s="15">
        <v>10</v>
      </c>
      <c r="D72" s="14">
        <v>1</v>
      </c>
      <c r="E72" s="23">
        <f>ROUND(C72*D72,2)</f>
        <v>10</v>
      </c>
      <c r="F72" s="16">
        <v>0</v>
      </c>
      <c r="G72" s="23">
        <f>ROUND(E72*F72,2)</f>
        <v>0</v>
      </c>
      <c r="H72" s="23">
        <f t="shared" si="6"/>
        <v>10</v>
      </c>
    </row>
    <row r="73" spans="1:8" x14ac:dyDescent="0.25">
      <c r="A73" s="14" t="s">
        <v>91</v>
      </c>
      <c r="B73" s="14" t="s">
        <v>48</v>
      </c>
      <c r="C73" s="15">
        <v>10.050000000000001</v>
      </c>
      <c r="D73" s="14">
        <v>1</v>
      </c>
      <c r="E73" s="23">
        <f>ROUND(C73*D73,2)</f>
        <v>10.050000000000001</v>
      </c>
      <c r="F73" s="16">
        <v>0</v>
      </c>
      <c r="G73" s="23">
        <f>ROUND(E73*F73,2)</f>
        <v>0</v>
      </c>
      <c r="H73" s="23">
        <f t="shared" si="6"/>
        <v>10.050000000000001</v>
      </c>
    </row>
    <row r="74" spans="1:8" x14ac:dyDescent="0.25">
      <c r="A74" s="9" t="s">
        <v>49</v>
      </c>
      <c r="B74" s="9" t="s">
        <v>48</v>
      </c>
      <c r="C74" s="10">
        <v>28.17</v>
      </c>
      <c r="D74" s="9">
        <v>1</v>
      </c>
      <c r="E74" s="22">
        <f>ROUND(C74*D74,2)</f>
        <v>28.17</v>
      </c>
      <c r="F74" s="11">
        <v>0</v>
      </c>
      <c r="G74" s="22">
        <f>ROUND(E74*F74,2)</f>
        <v>0</v>
      </c>
      <c r="H74" s="22">
        <f t="shared" si="6"/>
        <v>28.17</v>
      </c>
    </row>
    <row r="75" spans="1:8" x14ac:dyDescent="0.25">
      <c r="A75" s="7" t="s">
        <v>50</v>
      </c>
      <c r="C75" s="23"/>
      <c r="E75" s="23">
        <f>SUM(E13:E74)</f>
        <v>811.88999999999976</v>
      </c>
      <c r="G75" s="12">
        <f>SUM(G13:G74)</f>
        <v>0</v>
      </c>
      <c r="H75" s="12">
        <f t="shared" si="6"/>
        <v>811.89</v>
      </c>
    </row>
    <row r="76" spans="1:8" x14ac:dyDescent="0.25">
      <c r="A76" s="7" t="s">
        <v>51</v>
      </c>
      <c r="C76" s="23"/>
      <c r="E76" s="23">
        <f>+E9-E75</f>
        <v>254.31000000000029</v>
      </c>
      <c r="G76" s="12">
        <f>+G9-G75</f>
        <v>0</v>
      </c>
      <c r="H76" s="12">
        <f t="shared" si="6"/>
        <v>254.31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28.17</v>
      </c>
      <c r="D79" s="14">
        <v>1</v>
      </c>
      <c r="E79" s="23">
        <f>ROUND(C79*D79,2)</f>
        <v>28.17</v>
      </c>
      <c r="F79" s="16">
        <v>0</v>
      </c>
      <c r="G79" s="23">
        <f>ROUND(E79*F79,2)</f>
        <v>0</v>
      </c>
      <c r="H79" s="23">
        <f t="shared" ref="H79:H84" si="7">ROUND(E79-G79,2)</f>
        <v>28.17</v>
      </c>
    </row>
    <row r="80" spans="1:8" x14ac:dyDescent="0.25">
      <c r="A80" s="14" t="s">
        <v>38</v>
      </c>
      <c r="B80" s="14" t="s">
        <v>48</v>
      </c>
      <c r="C80" s="15">
        <v>77.319999999999993</v>
      </c>
      <c r="D80" s="14">
        <v>1</v>
      </c>
      <c r="E80" s="23">
        <f>ROUND(C80*D80,2)</f>
        <v>77.319999999999993</v>
      </c>
      <c r="F80" s="16">
        <v>0</v>
      </c>
      <c r="G80" s="23">
        <f>ROUND(E80*F80,2)</f>
        <v>0</v>
      </c>
      <c r="H80" s="23">
        <f t="shared" si="7"/>
        <v>77.319999999999993</v>
      </c>
    </row>
    <row r="81" spans="1:8" x14ac:dyDescent="0.25">
      <c r="A81" s="9" t="s">
        <v>91</v>
      </c>
      <c r="B81" s="9" t="s">
        <v>48</v>
      </c>
      <c r="C81" s="10">
        <v>49.54</v>
      </c>
      <c r="D81" s="9">
        <v>1</v>
      </c>
      <c r="E81" s="22">
        <f>ROUND(C81*D81,2)</f>
        <v>49.54</v>
      </c>
      <c r="F81" s="11">
        <v>0</v>
      </c>
      <c r="G81" s="22">
        <f>ROUND(E81*F81,2)</f>
        <v>0</v>
      </c>
      <c r="H81" s="22">
        <f t="shared" si="7"/>
        <v>49.54</v>
      </c>
    </row>
    <row r="82" spans="1:8" x14ac:dyDescent="0.25">
      <c r="A82" s="7" t="s">
        <v>53</v>
      </c>
      <c r="C82" s="23"/>
      <c r="E82" s="23">
        <f>SUM(E79:E81)</f>
        <v>155.03</v>
      </c>
      <c r="G82" s="12">
        <f>SUM(G79:G81)</f>
        <v>0</v>
      </c>
      <c r="H82" s="12">
        <f t="shared" si="7"/>
        <v>155.03</v>
      </c>
    </row>
    <row r="83" spans="1:8" x14ac:dyDescent="0.25">
      <c r="A83" s="7" t="s">
        <v>54</v>
      </c>
      <c r="C83" s="23"/>
      <c r="E83" s="23">
        <f>+E75+E82</f>
        <v>966.91999999999973</v>
      </c>
      <c r="G83" s="12">
        <f>+G75+G82</f>
        <v>0</v>
      </c>
      <c r="H83" s="12">
        <f t="shared" si="7"/>
        <v>966.92</v>
      </c>
    </row>
    <row r="84" spans="1:8" x14ac:dyDescent="0.25">
      <c r="A84" s="7" t="s">
        <v>55</v>
      </c>
      <c r="C84" s="23"/>
      <c r="E84" s="23">
        <f>+E9-E83</f>
        <v>99.280000000000314</v>
      </c>
      <c r="G84" s="12">
        <f>+G9-G83</f>
        <v>0</v>
      </c>
      <c r="H84" s="12">
        <f t="shared" si="7"/>
        <v>99.28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9" x14ac:dyDescent="0.25">
      <c r="A98" t="str" cm="1">
        <f t="array" aca="1" ref="A98" ca="1">MID(CELL("filename",A1),FIND("]",CELL("filename",A1))+1,256)</f>
        <v>cotton15</v>
      </c>
    </row>
    <row r="99" spans="1:9" x14ac:dyDescent="0.25">
      <c r="A99" s="7" t="s">
        <v>50</v>
      </c>
      <c r="E99" s="25">
        <f>VLOOKUP(A99,$A$1:$H$98,5,FALSE)</f>
        <v>811.88999999999976</v>
      </c>
    </row>
    <row r="100" spans="1:9" x14ac:dyDescent="0.25">
      <c r="A100" s="7" t="s">
        <v>288</v>
      </c>
      <c r="E100" s="25">
        <f>VLOOKUP(A100,$A$1:$H$98,5,FALSE)</f>
        <v>155.03</v>
      </c>
    </row>
    <row r="101" spans="1:9" x14ac:dyDescent="0.25">
      <c r="A101" s="7" t="s">
        <v>289</v>
      </c>
      <c r="E101" s="25">
        <f t="shared" ref="E101:E102" si="8">VLOOKUP(A101,$A$1:$H$98,5,FALSE)</f>
        <v>966.91999999999973</v>
      </c>
    </row>
    <row r="102" spans="1:9" x14ac:dyDescent="0.25">
      <c r="A102" s="7" t="s">
        <v>55</v>
      </c>
      <c r="E102" s="25">
        <f t="shared" si="8"/>
        <v>99.280000000000314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26DA-19B8-44BE-ACB3-72AA0C51E512}">
  <sheetPr codeName="Sheet28"/>
  <dimension ref="A1:N123"/>
  <sheetViews>
    <sheetView topLeftCell="A103" workbookViewId="0">
      <selection activeCell="A104" sqref="A104:M127"/>
    </sheetView>
  </sheetViews>
  <sheetFormatPr defaultRowHeight="15" x14ac:dyDescent="0.25"/>
  <cols>
    <col min="1" max="1" width="29.42578125" customWidth="1"/>
    <col min="2" max="2" width="10.42578125" customWidth="1"/>
    <col min="3" max="3" width="10.7109375" customWidth="1"/>
    <col min="4" max="4" width="12.28515625" customWidth="1"/>
    <col min="5" max="5" width="10.7109375" customWidth="1"/>
    <col min="6" max="6" width="11.7109375" customWidth="1"/>
    <col min="7" max="7" width="10.28515625" customWidth="1"/>
  </cols>
  <sheetData>
    <row r="1" spans="1:8" x14ac:dyDescent="0.25">
      <c r="A1" s="81" t="s">
        <v>228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163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458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32</v>
      </c>
      <c r="E25" s="23">
        <f t="shared" si="0"/>
        <v>3.84</v>
      </c>
      <c r="F25" s="16">
        <v>0</v>
      </c>
      <c r="G25" s="23">
        <f t="shared" si="1"/>
        <v>0</v>
      </c>
      <c r="H25" s="23">
        <f t="shared" si="2"/>
        <v>3.84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370</v>
      </c>
      <c r="B28" s="14" t="s">
        <v>26</v>
      </c>
      <c r="C28" s="15">
        <v>6.89</v>
      </c>
      <c r="D28" s="14">
        <v>7</v>
      </c>
      <c r="E28" s="23">
        <f t="shared" si="0"/>
        <v>48.23</v>
      </c>
      <c r="F28" s="16">
        <v>0</v>
      </c>
      <c r="G28" s="23">
        <f t="shared" si="1"/>
        <v>0</v>
      </c>
      <c r="H28" s="23">
        <f t="shared" si="2"/>
        <v>48.23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371</v>
      </c>
      <c r="B36" s="14" t="s">
        <v>60</v>
      </c>
      <c r="C36" s="15">
        <v>3.18</v>
      </c>
      <c r="D36" s="14">
        <v>45</v>
      </c>
      <c r="E36" s="23">
        <f>ROUND(C36*D36,2)</f>
        <v>143.1</v>
      </c>
      <c r="F36" s="16">
        <v>0</v>
      </c>
      <c r="G36" s="23">
        <f>ROUND(E36*F36,2)</f>
        <v>0</v>
      </c>
      <c r="H36" s="23">
        <f>ROUND(E36-G36,2)</f>
        <v>143.1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0.92889999999999995</v>
      </c>
      <c r="E52" s="23">
        <f>ROUND(C52*D52,2)</f>
        <v>17.36</v>
      </c>
      <c r="F52" s="16">
        <v>0</v>
      </c>
      <c r="G52" s="23">
        <f>ROUND(E52*F52,2)</f>
        <v>0</v>
      </c>
      <c r="H52" s="23">
        <f>ROUND(E52-G52,2)</f>
        <v>17.36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0.3579</v>
      </c>
      <c r="E55" s="23">
        <f>ROUND(C55*D55,2)</f>
        <v>3.24</v>
      </c>
      <c r="F55" s="16">
        <v>0</v>
      </c>
      <c r="G55" s="23">
        <f>ROUND(E55*F55,2)</f>
        <v>0</v>
      </c>
      <c r="H55" s="23">
        <f>ROUND(E55-G55,2)</f>
        <v>3.24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18.72</v>
      </c>
      <c r="D57" s="14">
        <v>0.96079999999999999</v>
      </c>
      <c r="E57" s="23">
        <f>ROUND(C57*D57,2)</f>
        <v>17.989999999999998</v>
      </c>
      <c r="F57" s="16">
        <v>0</v>
      </c>
      <c r="G57" s="23">
        <f>ROUND(E57*F57,2)</f>
        <v>0</v>
      </c>
      <c r="H57" s="23">
        <f>ROUND(E57-G57,2)</f>
        <v>17.989999999999998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14.343299999999999</v>
      </c>
      <c r="E59" s="23">
        <f>ROUND(C59*D59,2)</f>
        <v>41.02</v>
      </c>
      <c r="F59" s="16">
        <v>0</v>
      </c>
      <c r="G59" s="23">
        <f>ROUND(E59*F59,2)</f>
        <v>0</v>
      </c>
      <c r="H59" s="23">
        <f>ROUND(E59-G59,2)</f>
        <v>41.02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4.4208999999999996</v>
      </c>
      <c r="E60" s="23">
        <f>ROUND(C60*D60,2)</f>
        <v>12.64</v>
      </c>
      <c r="F60" s="16">
        <v>0</v>
      </c>
      <c r="G60" s="23">
        <f>ROUND(E60*F60,2)</f>
        <v>0</v>
      </c>
      <c r="H60" s="23">
        <f>ROUND(E60-G60,2)</f>
        <v>12.64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14.67</v>
      </c>
      <c r="D62" s="14">
        <v>1</v>
      </c>
      <c r="E62" s="23">
        <f>ROUND(C62*D62,2)</f>
        <v>14.67</v>
      </c>
      <c r="F62" s="16">
        <v>0</v>
      </c>
      <c r="G62" s="23">
        <f>ROUND(E62*F62,2)</f>
        <v>0</v>
      </c>
      <c r="H62" s="23">
        <f t="shared" ref="H62:H67" si="3">ROUND(E62-G62,2)</f>
        <v>14.67</v>
      </c>
    </row>
    <row r="63" spans="1:8" x14ac:dyDescent="0.25">
      <c r="A63" s="14" t="s">
        <v>38</v>
      </c>
      <c r="B63" s="14" t="s">
        <v>48</v>
      </c>
      <c r="C63" s="15">
        <v>11.37</v>
      </c>
      <c r="D63" s="14">
        <v>1</v>
      </c>
      <c r="E63" s="23">
        <f>ROUND(C63*D63,2)</f>
        <v>11.37</v>
      </c>
      <c r="F63" s="16">
        <v>0</v>
      </c>
      <c r="G63" s="23">
        <f>ROUND(E63*F63,2)</f>
        <v>0</v>
      </c>
      <c r="H63" s="23">
        <f t="shared" si="3"/>
        <v>11.37</v>
      </c>
    </row>
    <row r="64" spans="1:8" x14ac:dyDescent="0.25">
      <c r="A64" s="14" t="s">
        <v>91</v>
      </c>
      <c r="B64" s="14" t="s">
        <v>48</v>
      </c>
      <c r="C64" s="15">
        <v>14.39</v>
      </c>
      <c r="D64" s="14">
        <v>1</v>
      </c>
      <c r="E64" s="23">
        <f>ROUND(C64*D64,2)</f>
        <v>14.39</v>
      </c>
      <c r="F64" s="16">
        <v>0</v>
      </c>
      <c r="G64" s="23">
        <f>ROUND(E64*F64,2)</f>
        <v>0</v>
      </c>
      <c r="H64" s="23">
        <f t="shared" si="3"/>
        <v>14.39</v>
      </c>
    </row>
    <row r="65" spans="1:8" x14ac:dyDescent="0.25">
      <c r="A65" s="9" t="s">
        <v>49</v>
      </c>
      <c r="B65" s="9" t="s">
        <v>48</v>
      </c>
      <c r="C65" s="10">
        <v>27.76</v>
      </c>
      <c r="D65" s="9">
        <v>1</v>
      </c>
      <c r="E65" s="22">
        <f>ROUND(C65*D65,2)</f>
        <v>27.76</v>
      </c>
      <c r="F65" s="11">
        <v>0</v>
      </c>
      <c r="G65" s="22">
        <f>ROUND(E65*F65,2)</f>
        <v>0</v>
      </c>
      <c r="H65" s="22">
        <f t="shared" si="3"/>
        <v>27.76</v>
      </c>
    </row>
    <row r="66" spans="1:8" x14ac:dyDescent="0.25">
      <c r="A66" s="7" t="s">
        <v>50</v>
      </c>
      <c r="C66" s="23"/>
      <c r="E66" s="23">
        <f>SUM(E13:E65)</f>
        <v>788.3900000000001</v>
      </c>
      <c r="G66" s="12">
        <f>SUM(G13:G65)</f>
        <v>0</v>
      </c>
      <c r="H66" s="12">
        <f t="shared" si="3"/>
        <v>788.39</v>
      </c>
    </row>
    <row r="67" spans="1:8" x14ac:dyDescent="0.25">
      <c r="A67" s="7" t="s">
        <v>51</v>
      </c>
      <c r="C67" s="23"/>
      <c r="E67" s="23">
        <f>+E9-E66</f>
        <v>277.80999999999995</v>
      </c>
      <c r="G67" s="12">
        <f>+G9-G66</f>
        <v>0</v>
      </c>
      <c r="H67" s="12">
        <f t="shared" si="3"/>
        <v>277.81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27.45</v>
      </c>
      <c r="D70" s="14">
        <v>1</v>
      </c>
      <c r="E70" s="23">
        <f>ROUND(C70*D70,2)</f>
        <v>27.45</v>
      </c>
      <c r="F70" s="16">
        <v>0</v>
      </c>
      <c r="G70" s="23">
        <f>ROUND(E70*F70,2)</f>
        <v>0</v>
      </c>
      <c r="H70" s="23">
        <f t="shared" ref="H70:H75" si="4">ROUND(E70-G70,2)</f>
        <v>27.45</v>
      </c>
    </row>
    <row r="71" spans="1:8" x14ac:dyDescent="0.25">
      <c r="A71" s="14" t="s">
        <v>38</v>
      </c>
      <c r="B71" s="14" t="s">
        <v>48</v>
      </c>
      <c r="C71" s="15">
        <v>88.02</v>
      </c>
      <c r="D71" s="14">
        <v>1</v>
      </c>
      <c r="E71" s="23">
        <f>ROUND(C71*D71,2)</f>
        <v>88.02</v>
      </c>
      <c r="F71" s="16">
        <v>0</v>
      </c>
      <c r="G71" s="23">
        <f>ROUND(E71*F71,2)</f>
        <v>0</v>
      </c>
      <c r="H71" s="23">
        <f t="shared" si="4"/>
        <v>88.02</v>
      </c>
    </row>
    <row r="72" spans="1:8" x14ac:dyDescent="0.25">
      <c r="A72" s="9" t="s">
        <v>91</v>
      </c>
      <c r="B72" s="9" t="s">
        <v>48</v>
      </c>
      <c r="C72" s="10">
        <v>74.91</v>
      </c>
      <c r="D72" s="9">
        <v>1</v>
      </c>
      <c r="E72" s="22">
        <f>ROUND(C72*D72,2)</f>
        <v>74.91</v>
      </c>
      <c r="F72" s="11">
        <v>0</v>
      </c>
      <c r="G72" s="22">
        <f>ROUND(E72*F72,2)</f>
        <v>0</v>
      </c>
      <c r="H72" s="22">
        <f t="shared" si="4"/>
        <v>74.91</v>
      </c>
    </row>
    <row r="73" spans="1:8" x14ac:dyDescent="0.25">
      <c r="A73" s="7" t="s">
        <v>53</v>
      </c>
      <c r="C73" s="23"/>
      <c r="E73" s="23">
        <f>SUM(E70:E72)</f>
        <v>190.38</v>
      </c>
      <c r="G73" s="12">
        <f>SUM(G70:G72)</f>
        <v>0</v>
      </c>
      <c r="H73" s="12">
        <f t="shared" si="4"/>
        <v>190.38</v>
      </c>
    </row>
    <row r="74" spans="1:8" x14ac:dyDescent="0.25">
      <c r="A74" s="7" t="s">
        <v>54</v>
      </c>
      <c r="C74" s="23"/>
      <c r="E74" s="23">
        <f>+E66+E73</f>
        <v>978.7700000000001</v>
      </c>
      <c r="G74" s="12">
        <f>+G66+G73</f>
        <v>0</v>
      </c>
      <c r="H74" s="12">
        <f t="shared" si="4"/>
        <v>978.77</v>
      </c>
    </row>
    <row r="75" spans="1:8" x14ac:dyDescent="0.25">
      <c r="A75" s="7" t="s">
        <v>55</v>
      </c>
      <c r="C75" s="23"/>
      <c r="E75" s="23">
        <f>+E9-E74</f>
        <v>87.42999999999995</v>
      </c>
      <c r="G75" s="12">
        <f>+G9-G74</f>
        <v>0</v>
      </c>
      <c r="H75" s="12">
        <f t="shared" si="4"/>
        <v>87.43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9" x14ac:dyDescent="0.25">
      <c r="A98" t="str" cm="1">
        <f t="array" aca="1" ref="A98" ca="1">MID(CELL("filename",A1),FIND("]",CELL("filename",A1))+1,256)</f>
        <v>cotton16</v>
      </c>
    </row>
    <row r="99" spans="1:9" x14ac:dyDescent="0.25">
      <c r="A99" s="7" t="s">
        <v>50</v>
      </c>
      <c r="E99" s="25">
        <f>VLOOKUP(A99,$A$1:$H$98,5,FALSE)</f>
        <v>788.3900000000001</v>
      </c>
    </row>
    <row r="100" spans="1:9" x14ac:dyDescent="0.25">
      <c r="A100" s="7" t="s">
        <v>288</v>
      </c>
      <c r="E100" s="25">
        <f>VLOOKUP(A100,$A$1:$H$98,5,FALSE)</f>
        <v>190.38</v>
      </c>
    </row>
    <row r="101" spans="1:9" x14ac:dyDescent="0.25">
      <c r="A101" s="7" t="s">
        <v>289</v>
      </c>
      <c r="E101" s="25">
        <f t="shared" ref="E101:E102" si="5">VLOOKUP(A101,$A$1:$H$98,5,FALSE)</f>
        <v>978.7700000000001</v>
      </c>
    </row>
    <row r="102" spans="1:9" x14ac:dyDescent="0.25">
      <c r="A102" s="7" t="s">
        <v>55</v>
      </c>
      <c r="E102" s="25">
        <f t="shared" si="5"/>
        <v>87.42999999999995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5DF6-53A9-4E48-9118-A2415305145C}">
  <sheetPr codeName="Sheet29"/>
  <dimension ref="A1:N123"/>
  <sheetViews>
    <sheetView topLeftCell="A103" workbookViewId="0">
      <selection activeCell="A104" sqref="A104:M127"/>
    </sheetView>
  </sheetViews>
  <sheetFormatPr defaultRowHeight="15" x14ac:dyDescent="0.25"/>
  <cols>
    <col min="1" max="1" width="22.7109375" customWidth="1"/>
    <col min="2" max="2" width="10.42578125" customWidth="1"/>
    <col min="3" max="3" width="10.7109375" customWidth="1"/>
    <col min="4" max="4" width="12.28515625" customWidth="1"/>
    <col min="5" max="5" width="11.140625" customWidth="1"/>
    <col min="6" max="6" width="11.7109375" customWidth="1"/>
    <col min="7" max="7" width="10.28515625" customWidth="1"/>
  </cols>
  <sheetData>
    <row r="1" spans="1:8" x14ac:dyDescent="0.25">
      <c r="A1" s="81" t="s">
        <v>229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164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458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18.399999999999999</v>
      </c>
      <c r="E20" s="23">
        <f>ROUND(C20*D20,2)</f>
        <v>44.34</v>
      </c>
      <c r="F20" s="16">
        <v>0</v>
      </c>
      <c r="G20" s="23">
        <f>ROUND(E20*F20,2)</f>
        <v>0</v>
      </c>
      <c r="H20" s="23">
        <f>ROUND(E20-G20,2)</f>
        <v>44.34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32</v>
      </c>
      <c r="E25" s="23">
        <f t="shared" si="0"/>
        <v>3.84</v>
      </c>
      <c r="F25" s="16">
        <v>0</v>
      </c>
      <c r="G25" s="23">
        <f t="shared" si="1"/>
        <v>0</v>
      </c>
      <c r="H25" s="23">
        <f t="shared" si="2"/>
        <v>3.84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370</v>
      </c>
      <c r="B28" s="14" t="s">
        <v>26</v>
      </c>
      <c r="C28" s="15">
        <v>6.89</v>
      </c>
      <c r="D28" s="14">
        <v>7</v>
      </c>
      <c r="E28" s="23">
        <f t="shared" si="0"/>
        <v>48.23</v>
      </c>
      <c r="F28" s="16">
        <v>0</v>
      </c>
      <c r="G28" s="23">
        <f t="shared" si="1"/>
        <v>0</v>
      </c>
      <c r="H28" s="23">
        <f t="shared" si="2"/>
        <v>48.23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371</v>
      </c>
      <c r="B36" s="14" t="s">
        <v>60</v>
      </c>
      <c r="C36" s="15">
        <v>3.18</v>
      </c>
      <c r="D36" s="14">
        <v>45</v>
      </c>
      <c r="E36" s="23">
        <f>ROUND(C36*D36,2)</f>
        <v>143.1</v>
      </c>
      <c r="F36" s="16">
        <v>0</v>
      </c>
      <c r="G36" s="23">
        <f>ROUND(E36*F36,2)</f>
        <v>0</v>
      </c>
      <c r="H36" s="23">
        <f>ROUND(E36-G36,2)</f>
        <v>143.1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0.73650000000000004</v>
      </c>
      <c r="E52" s="23">
        <f>ROUND(C52*D52,2)</f>
        <v>13.77</v>
      </c>
      <c r="F52" s="16">
        <v>0</v>
      </c>
      <c r="G52" s="23">
        <f>ROUND(E52*F52,2)</f>
        <v>0</v>
      </c>
      <c r="H52" s="23">
        <f>ROUND(E52-G52,2)</f>
        <v>13.77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0.32219999999999999</v>
      </c>
      <c r="E55" s="23">
        <f>ROUND(C55*D55,2)</f>
        <v>2.92</v>
      </c>
      <c r="F55" s="16">
        <v>0</v>
      </c>
      <c r="G55" s="23">
        <f>ROUND(E55*F55,2)</f>
        <v>0</v>
      </c>
      <c r="H55" s="23">
        <f>ROUND(E55-G55,2)</f>
        <v>2.92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18.739999999999998</v>
      </c>
      <c r="D57" s="14">
        <v>0.80700000000000005</v>
      </c>
      <c r="E57" s="23">
        <f>ROUND(C57*D57,2)</f>
        <v>15.12</v>
      </c>
      <c r="F57" s="16">
        <v>0</v>
      </c>
      <c r="G57" s="23">
        <f>ROUND(E57*F57,2)</f>
        <v>0</v>
      </c>
      <c r="H57" s="23">
        <f>ROUND(E57-G57,2)</f>
        <v>15.12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11.373200000000001</v>
      </c>
      <c r="E59" s="23">
        <f>ROUND(C59*D59,2)</f>
        <v>32.53</v>
      </c>
      <c r="F59" s="16">
        <v>0</v>
      </c>
      <c r="G59" s="23">
        <f>ROUND(E59*F59,2)</f>
        <v>0</v>
      </c>
      <c r="H59" s="23">
        <f>ROUND(E59-G59,2)</f>
        <v>32.53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4.4208999999999996</v>
      </c>
      <c r="E60" s="23">
        <f>ROUND(C60*D60,2)</f>
        <v>12.64</v>
      </c>
      <c r="F60" s="16">
        <v>0</v>
      </c>
      <c r="G60" s="23">
        <f>ROUND(E60*F60,2)</f>
        <v>0</v>
      </c>
      <c r="H60" s="23">
        <f>ROUND(E60-G60,2)</f>
        <v>12.64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11.09</v>
      </c>
      <c r="D62" s="14">
        <v>1</v>
      </c>
      <c r="E62" s="23">
        <f>ROUND(C62*D62,2)</f>
        <v>11.09</v>
      </c>
      <c r="F62" s="16">
        <v>0</v>
      </c>
      <c r="G62" s="23">
        <f>ROUND(E62*F62,2)</f>
        <v>0</v>
      </c>
      <c r="H62" s="23">
        <f t="shared" ref="H62:H67" si="3">ROUND(E62-G62,2)</f>
        <v>11.09</v>
      </c>
    </row>
    <row r="63" spans="1:8" x14ac:dyDescent="0.25">
      <c r="A63" s="14" t="s">
        <v>38</v>
      </c>
      <c r="B63" s="14" t="s">
        <v>48</v>
      </c>
      <c r="C63" s="15">
        <v>9.02</v>
      </c>
      <c r="D63" s="14">
        <v>1</v>
      </c>
      <c r="E63" s="23">
        <f>ROUND(C63*D63,2)</f>
        <v>9.02</v>
      </c>
      <c r="F63" s="16">
        <v>0</v>
      </c>
      <c r="G63" s="23">
        <f>ROUND(E63*F63,2)</f>
        <v>0</v>
      </c>
      <c r="H63" s="23">
        <f t="shared" si="3"/>
        <v>9.02</v>
      </c>
    </row>
    <row r="64" spans="1:8" x14ac:dyDescent="0.25">
      <c r="A64" s="14" t="s">
        <v>91</v>
      </c>
      <c r="B64" s="14" t="s">
        <v>48</v>
      </c>
      <c r="C64" s="15">
        <v>14.39</v>
      </c>
      <c r="D64" s="14">
        <v>1</v>
      </c>
      <c r="E64" s="23">
        <f>ROUND(C64*D64,2)</f>
        <v>14.39</v>
      </c>
      <c r="F64" s="16">
        <v>0</v>
      </c>
      <c r="G64" s="23">
        <f>ROUND(E64*F64,2)</f>
        <v>0</v>
      </c>
      <c r="H64" s="23">
        <f t="shared" si="3"/>
        <v>14.39</v>
      </c>
    </row>
    <row r="65" spans="1:8" x14ac:dyDescent="0.25">
      <c r="A65" s="9" t="s">
        <v>49</v>
      </c>
      <c r="B65" s="9" t="s">
        <v>48</v>
      </c>
      <c r="C65" s="10">
        <v>24.84</v>
      </c>
      <c r="D65" s="9">
        <v>1</v>
      </c>
      <c r="E65" s="22">
        <f>ROUND(C65*D65,2)</f>
        <v>24.84</v>
      </c>
      <c r="F65" s="11">
        <v>0</v>
      </c>
      <c r="G65" s="22">
        <f>ROUND(E65*F65,2)</f>
        <v>0</v>
      </c>
      <c r="H65" s="22">
        <f t="shared" si="3"/>
        <v>24.84</v>
      </c>
    </row>
    <row r="66" spans="1:8" x14ac:dyDescent="0.25">
      <c r="A66" s="7" t="s">
        <v>50</v>
      </c>
      <c r="C66" s="23"/>
      <c r="E66" s="23">
        <f>SUM(E13:E65)</f>
        <v>727.88000000000011</v>
      </c>
      <c r="G66" s="12">
        <f>SUM(G13:G65)</f>
        <v>0</v>
      </c>
      <c r="H66" s="12">
        <f t="shared" si="3"/>
        <v>727.88</v>
      </c>
    </row>
    <row r="67" spans="1:8" x14ac:dyDescent="0.25">
      <c r="A67" s="7" t="s">
        <v>51</v>
      </c>
      <c r="C67" s="23"/>
      <c r="E67" s="23">
        <f>+E9-E66</f>
        <v>338.31999999999994</v>
      </c>
      <c r="G67" s="12">
        <f>+G9-G66</f>
        <v>0</v>
      </c>
      <c r="H67" s="12">
        <f t="shared" si="3"/>
        <v>338.32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20.440000000000001</v>
      </c>
      <c r="D70" s="14">
        <v>1</v>
      </c>
      <c r="E70" s="23">
        <f>ROUND(C70*D70,2)</f>
        <v>20.440000000000001</v>
      </c>
      <c r="F70" s="16">
        <v>0</v>
      </c>
      <c r="G70" s="23">
        <f>ROUND(E70*F70,2)</f>
        <v>0</v>
      </c>
      <c r="H70" s="23">
        <f t="shared" ref="H70:H75" si="4">ROUND(E70-G70,2)</f>
        <v>20.440000000000001</v>
      </c>
    </row>
    <row r="71" spans="1:8" x14ac:dyDescent="0.25">
      <c r="A71" s="14" t="s">
        <v>38</v>
      </c>
      <c r="B71" s="14" t="s">
        <v>48</v>
      </c>
      <c r="C71" s="15">
        <v>69.8</v>
      </c>
      <c r="D71" s="14">
        <v>1</v>
      </c>
      <c r="E71" s="23">
        <f>ROUND(C71*D71,2)</f>
        <v>69.8</v>
      </c>
      <c r="F71" s="16">
        <v>0</v>
      </c>
      <c r="G71" s="23">
        <f>ROUND(E71*F71,2)</f>
        <v>0</v>
      </c>
      <c r="H71" s="23">
        <f t="shared" si="4"/>
        <v>69.8</v>
      </c>
    </row>
    <row r="72" spans="1:8" x14ac:dyDescent="0.25">
      <c r="A72" s="9" t="s">
        <v>91</v>
      </c>
      <c r="B72" s="9" t="s">
        <v>48</v>
      </c>
      <c r="C72" s="10">
        <v>74.91</v>
      </c>
      <c r="D72" s="9">
        <v>1</v>
      </c>
      <c r="E72" s="22">
        <f>ROUND(C72*D72,2)</f>
        <v>74.91</v>
      </c>
      <c r="F72" s="11">
        <v>0</v>
      </c>
      <c r="G72" s="22">
        <f>ROUND(E72*F72,2)</f>
        <v>0</v>
      </c>
      <c r="H72" s="22">
        <f t="shared" si="4"/>
        <v>74.91</v>
      </c>
    </row>
    <row r="73" spans="1:8" x14ac:dyDescent="0.25">
      <c r="A73" s="7" t="s">
        <v>53</v>
      </c>
      <c r="C73" s="23"/>
      <c r="E73" s="23">
        <f>SUM(E70:E72)</f>
        <v>165.14999999999998</v>
      </c>
      <c r="G73" s="12">
        <f>SUM(G70:G72)</f>
        <v>0</v>
      </c>
      <c r="H73" s="12">
        <f t="shared" si="4"/>
        <v>165.15</v>
      </c>
    </row>
    <row r="74" spans="1:8" x14ac:dyDescent="0.25">
      <c r="A74" s="7" t="s">
        <v>54</v>
      </c>
      <c r="C74" s="23"/>
      <c r="E74" s="23">
        <f>+E66+E73</f>
        <v>893.03000000000009</v>
      </c>
      <c r="G74" s="12">
        <f>+G66+G73</f>
        <v>0</v>
      </c>
      <c r="H74" s="12">
        <f t="shared" si="4"/>
        <v>893.03</v>
      </c>
    </row>
    <row r="75" spans="1:8" x14ac:dyDescent="0.25">
      <c r="A75" s="7" t="s">
        <v>55</v>
      </c>
      <c r="C75" s="23"/>
      <c r="E75" s="23">
        <f>+E9-E74</f>
        <v>173.16999999999996</v>
      </c>
      <c r="G75" s="12">
        <f>+G9-G74</f>
        <v>0</v>
      </c>
      <c r="H75" s="12">
        <f t="shared" si="4"/>
        <v>173.17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9" x14ac:dyDescent="0.25">
      <c r="A98" t="str" cm="1">
        <f t="array" aca="1" ref="A98" ca="1">MID(CELL("filename",A1),FIND("]",CELL("filename",A1))+1,256)</f>
        <v>cotton17</v>
      </c>
    </row>
    <row r="99" spans="1:9" x14ac:dyDescent="0.25">
      <c r="A99" s="7" t="s">
        <v>50</v>
      </c>
      <c r="E99" s="25">
        <f>VLOOKUP(A99,$A$1:$H$98,5,FALSE)</f>
        <v>727.88000000000011</v>
      </c>
    </row>
    <row r="100" spans="1:9" x14ac:dyDescent="0.25">
      <c r="A100" s="7" t="s">
        <v>288</v>
      </c>
      <c r="E100" s="25">
        <f>VLOOKUP(A100,$A$1:$H$98,5,FALSE)</f>
        <v>165.14999999999998</v>
      </c>
    </row>
    <row r="101" spans="1:9" x14ac:dyDescent="0.25">
      <c r="A101" s="7" t="s">
        <v>289</v>
      </c>
      <c r="E101" s="25">
        <f t="shared" ref="E101:E102" si="5">VLOOKUP(A101,$A$1:$H$98,5,FALSE)</f>
        <v>893.03000000000009</v>
      </c>
    </row>
    <row r="102" spans="1:9" x14ac:dyDescent="0.25">
      <c r="A102" s="7" t="s">
        <v>55</v>
      </c>
      <c r="E102" s="25">
        <f t="shared" si="5"/>
        <v>173.16999999999996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8C45-FE03-4587-BFE9-183F50389E99}">
  <sheetPr codeName="Sheet30"/>
  <dimension ref="A1:N123"/>
  <sheetViews>
    <sheetView topLeftCell="A106" workbookViewId="0">
      <selection activeCell="A104" sqref="A104:M127"/>
    </sheetView>
  </sheetViews>
  <sheetFormatPr defaultRowHeight="15" x14ac:dyDescent="0.25"/>
  <cols>
    <col min="1" max="1" width="18.42578125" customWidth="1"/>
    <col min="2" max="2" width="10.42578125" customWidth="1"/>
    <col min="3" max="3" width="10.7109375" customWidth="1"/>
    <col min="4" max="4" width="12.28515625" customWidth="1"/>
    <col min="5" max="5" width="10.28515625" customWidth="1"/>
    <col min="6" max="6" width="11.7109375" customWidth="1"/>
    <col min="7" max="7" width="10.28515625" customWidth="1"/>
  </cols>
  <sheetData>
    <row r="1" spans="1:8" x14ac:dyDescent="0.25">
      <c r="A1" s="81" t="s">
        <v>150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458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32</v>
      </c>
      <c r="E25" s="23">
        <f t="shared" si="0"/>
        <v>3.84</v>
      </c>
      <c r="F25" s="16">
        <v>0</v>
      </c>
      <c r="G25" s="23">
        <f t="shared" si="1"/>
        <v>0</v>
      </c>
      <c r="H25" s="23">
        <f t="shared" si="2"/>
        <v>3.84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370</v>
      </c>
      <c r="B28" s="14" t="s">
        <v>26</v>
      </c>
      <c r="C28" s="15">
        <v>6.89</v>
      </c>
      <c r="D28" s="14">
        <v>7</v>
      </c>
      <c r="E28" s="23">
        <f t="shared" si="0"/>
        <v>48.23</v>
      </c>
      <c r="F28" s="16">
        <v>0</v>
      </c>
      <c r="G28" s="23">
        <f t="shared" si="1"/>
        <v>0</v>
      </c>
      <c r="H28" s="23">
        <f t="shared" si="2"/>
        <v>48.23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371</v>
      </c>
      <c r="B36" s="14" t="s">
        <v>60</v>
      </c>
      <c r="C36" s="15">
        <v>3.18</v>
      </c>
      <c r="D36" s="14">
        <v>45</v>
      </c>
      <c r="E36" s="23">
        <f>ROUND(C36*D36,2)</f>
        <v>143.1</v>
      </c>
      <c r="F36" s="16">
        <v>0</v>
      </c>
      <c r="G36" s="23">
        <f>ROUND(E36*F36,2)</f>
        <v>0</v>
      </c>
      <c r="H36" s="23">
        <f>ROUND(E36-G36,2)</f>
        <v>143.1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0.42680000000000001</v>
      </c>
      <c r="E52" s="23">
        <f>ROUND(C52*D52,2)</f>
        <v>7.98</v>
      </c>
      <c r="F52" s="16">
        <v>0</v>
      </c>
      <c r="G52" s="23">
        <f>ROUND(E52*F52,2)</f>
        <v>0</v>
      </c>
      <c r="H52" s="23">
        <f>ROUND(E52-G52,2)</f>
        <v>7.98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0.1236</v>
      </c>
      <c r="E55" s="23">
        <f>ROUND(C55*D55,2)</f>
        <v>1.1200000000000001</v>
      </c>
      <c r="F55" s="16">
        <v>0</v>
      </c>
      <c r="G55" s="23">
        <f>ROUND(E55*F55,2)</f>
        <v>0</v>
      </c>
      <c r="H55" s="23">
        <f>ROUND(E55-G55,2)</f>
        <v>1.1200000000000001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18.739999999999998</v>
      </c>
      <c r="D57" s="14">
        <v>0.55920000000000003</v>
      </c>
      <c r="E57" s="23">
        <f>ROUND(C57*D57,2)</f>
        <v>10.48</v>
      </c>
      <c r="F57" s="16">
        <v>0</v>
      </c>
      <c r="G57" s="23">
        <f>ROUND(E57*F57,2)</f>
        <v>0</v>
      </c>
      <c r="H57" s="23">
        <f>ROUND(E57-G57,2)</f>
        <v>10.48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6.5911999999999997</v>
      </c>
      <c r="E59" s="23">
        <f>ROUND(C59*D59,2)</f>
        <v>18.850000000000001</v>
      </c>
      <c r="F59" s="16">
        <v>0</v>
      </c>
      <c r="G59" s="23">
        <f>ROUND(E59*F59,2)</f>
        <v>0</v>
      </c>
      <c r="H59" s="23">
        <f>ROUND(E59-G59,2)</f>
        <v>18.850000000000001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5.7069000000000001</v>
      </c>
      <c r="E60" s="23">
        <f>ROUND(C60*D60,2)</f>
        <v>16.32</v>
      </c>
      <c r="F60" s="16">
        <v>0</v>
      </c>
      <c r="G60" s="23">
        <f>ROUND(E60*F60,2)</f>
        <v>0</v>
      </c>
      <c r="H60" s="23">
        <f>ROUND(E60-G60,2)</f>
        <v>16.32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11.12</v>
      </c>
      <c r="D62" s="14">
        <v>1</v>
      </c>
      <c r="E62" s="23">
        <f>ROUND(C62*D62,2)</f>
        <v>11.12</v>
      </c>
      <c r="F62" s="16">
        <v>0</v>
      </c>
      <c r="G62" s="23">
        <f>ROUND(E62*F62,2)</f>
        <v>0</v>
      </c>
      <c r="H62" s="23">
        <f t="shared" ref="H62:H67" si="3">ROUND(E62-G62,2)</f>
        <v>11.12</v>
      </c>
    </row>
    <row r="63" spans="1:8" x14ac:dyDescent="0.25">
      <c r="A63" s="14" t="s">
        <v>38</v>
      </c>
      <c r="B63" s="14" t="s">
        <v>48</v>
      </c>
      <c r="C63" s="15">
        <v>5.23</v>
      </c>
      <c r="D63" s="14">
        <v>1</v>
      </c>
      <c r="E63" s="23">
        <f>ROUND(C63*D63,2)</f>
        <v>5.23</v>
      </c>
      <c r="F63" s="16">
        <v>0</v>
      </c>
      <c r="G63" s="23">
        <f>ROUND(E63*F63,2)</f>
        <v>0</v>
      </c>
      <c r="H63" s="23">
        <f t="shared" si="3"/>
        <v>5.23</v>
      </c>
    </row>
    <row r="64" spans="1:8" x14ac:dyDescent="0.25">
      <c r="A64" s="14" t="s">
        <v>91</v>
      </c>
      <c r="B64" s="14" t="s">
        <v>48</v>
      </c>
      <c r="C64" s="15">
        <v>31.06</v>
      </c>
      <c r="D64" s="14">
        <v>1</v>
      </c>
      <c r="E64" s="23">
        <f>ROUND(C64*D64,2)</f>
        <v>31.06</v>
      </c>
      <c r="F64" s="16">
        <v>0</v>
      </c>
      <c r="G64" s="23">
        <f>ROUND(E64*F64,2)</f>
        <v>0</v>
      </c>
      <c r="H64" s="23">
        <f t="shared" si="3"/>
        <v>31.06</v>
      </c>
    </row>
    <row r="65" spans="1:8" x14ac:dyDescent="0.25">
      <c r="A65" s="9" t="s">
        <v>49</v>
      </c>
      <c r="B65" s="9" t="s">
        <v>48</v>
      </c>
      <c r="C65" s="10">
        <v>26.89</v>
      </c>
      <c r="D65" s="9">
        <v>1</v>
      </c>
      <c r="E65" s="22">
        <f>ROUND(C65*D65,2)</f>
        <v>26.89</v>
      </c>
      <c r="F65" s="11">
        <v>0</v>
      </c>
      <c r="G65" s="22">
        <f>ROUND(E65*F65,2)</f>
        <v>0</v>
      </c>
      <c r="H65" s="22">
        <f t="shared" si="3"/>
        <v>26.89</v>
      </c>
    </row>
    <row r="66" spans="1:8" x14ac:dyDescent="0.25">
      <c r="A66" s="7" t="s">
        <v>50</v>
      </c>
      <c r="C66" s="23"/>
      <c r="E66" s="23">
        <f>SUM(E13:E65)</f>
        <v>757.00000000000023</v>
      </c>
      <c r="G66" s="12">
        <f>SUM(G13:G65)</f>
        <v>0</v>
      </c>
      <c r="H66" s="12">
        <f t="shared" si="3"/>
        <v>757</v>
      </c>
    </row>
    <row r="67" spans="1:8" x14ac:dyDescent="0.25">
      <c r="A67" s="7" t="s">
        <v>51</v>
      </c>
      <c r="C67" s="23"/>
      <c r="E67" s="23">
        <f>+E9-E66</f>
        <v>309.19999999999982</v>
      </c>
      <c r="G67" s="12">
        <f>+G9-G66</f>
        <v>0</v>
      </c>
      <c r="H67" s="12">
        <f t="shared" si="3"/>
        <v>309.2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19.84</v>
      </c>
      <c r="D70" s="14">
        <v>1</v>
      </c>
      <c r="E70" s="23">
        <f>ROUND(C70*D70,2)</f>
        <v>19.84</v>
      </c>
      <c r="F70" s="16">
        <v>0</v>
      </c>
      <c r="G70" s="23">
        <f>ROUND(E70*F70,2)</f>
        <v>0</v>
      </c>
      <c r="H70" s="23">
        <f t="shared" ref="H70:H75" si="4">ROUND(E70-G70,2)</f>
        <v>19.84</v>
      </c>
    </row>
    <row r="71" spans="1:8" x14ac:dyDescent="0.25">
      <c r="A71" s="14" t="s">
        <v>38</v>
      </c>
      <c r="B71" s="14" t="s">
        <v>48</v>
      </c>
      <c r="C71" s="15">
        <v>40.44</v>
      </c>
      <c r="D71" s="14">
        <v>1</v>
      </c>
      <c r="E71" s="23">
        <f>ROUND(C71*D71,2)</f>
        <v>40.44</v>
      </c>
      <c r="F71" s="16">
        <v>0</v>
      </c>
      <c r="G71" s="23">
        <f>ROUND(E71*F71,2)</f>
        <v>0</v>
      </c>
      <c r="H71" s="23">
        <f t="shared" si="4"/>
        <v>40.44</v>
      </c>
    </row>
    <row r="72" spans="1:8" x14ac:dyDescent="0.25">
      <c r="A72" s="9" t="s">
        <v>91</v>
      </c>
      <c r="B72" s="9" t="s">
        <v>48</v>
      </c>
      <c r="C72" s="10">
        <v>154.69999999999999</v>
      </c>
      <c r="D72" s="9">
        <v>1</v>
      </c>
      <c r="E72" s="22">
        <f>ROUND(C72*D72,2)</f>
        <v>154.69999999999999</v>
      </c>
      <c r="F72" s="11">
        <v>0</v>
      </c>
      <c r="G72" s="22">
        <f>ROUND(E72*F72,2)</f>
        <v>0</v>
      </c>
      <c r="H72" s="22">
        <f t="shared" si="4"/>
        <v>154.69999999999999</v>
      </c>
    </row>
    <row r="73" spans="1:8" x14ac:dyDescent="0.25">
      <c r="A73" s="7" t="s">
        <v>53</v>
      </c>
      <c r="C73" s="23"/>
      <c r="E73" s="23">
        <f>SUM(E70:E72)</f>
        <v>214.98</v>
      </c>
      <c r="G73" s="12">
        <f>SUM(G70:G72)</f>
        <v>0</v>
      </c>
      <c r="H73" s="12">
        <f t="shared" si="4"/>
        <v>214.98</v>
      </c>
    </row>
    <row r="74" spans="1:8" x14ac:dyDescent="0.25">
      <c r="A74" s="7" t="s">
        <v>54</v>
      </c>
      <c r="C74" s="23"/>
      <c r="E74" s="23">
        <f>+E66+E73</f>
        <v>971.98000000000025</v>
      </c>
      <c r="G74" s="12">
        <f>+G66+G73</f>
        <v>0</v>
      </c>
      <c r="H74" s="12">
        <f t="shared" si="4"/>
        <v>971.98</v>
      </c>
    </row>
    <row r="75" spans="1:8" x14ac:dyDescent="0.25">
      <c r="A75" s="7" t="s">
        <v>55</v>
      </c>
      <c r="C75" s="23"/>
      <c r="E75" s="23">
        <f>+E9-E74</f>
        <v>94.2199999999998</v>
      </c>
      <c r="G75" s="12">
        <f>+G9-G74</f>
        <v>0</v>
      </c>
      <c r="H75" s="12">
        <f t="shared" si="4"/>
        <v>94.22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9" x14ac:dyDescent="0.25">
      <c r="A98" t="str" cm="1">
        <f t="array" aca="1" ref="A98" ca="1">MID(CELL("filename",A1),FIND("]",CELL("filename",A1))+1,256)</f>
        <v>cotton18</v>
      </c>
    </row>
    <row r="99" spans="1:9" x14ac:dyDescent="0.25">
      <c r="A99" s="7" t="s">
        <v>50</v>
      </c>
      <c r="E99" s="25">
        <f>VLOOKUP(A99,$A$1:$H$98,5,FALSE)</f>
        <v>757.00000000000023</v>
      </c>
    </row>
    <row r="100" spans="1:9" x14ac:dyDescent="0.25">
      <c r="A100" s="7" t="s">
        <v>288</v>
      </c>
      <c r="E100" s="25">
        <f>VLOOKUP(A100,$A$1:$H$98,5,FALSE)</f>
        <v>214.98</v>
      </c>
    </row>
    <row r="101" spans="1:9" x14ac:dyDescent="0.25">
      <c r="A101" s="7" t="s">
        <v>289</v>
      </c>
      <c r="E101" s="25">
        <f t="shared" ref="E101:E102" si="5">VLOOKUP(A101,$A$1:$H$98,5,FALSE)</f>
        <v>971.98000000000025</v>
      </c>
    </row>
    <row r="102" spans="1:9" x14ac:dyDescent="0.25">
      <c r="A102" s="7" t="s">
        <v>55</v>
      </c>
      <c r="E102" s="25">
        <f t="shared" si="5"/>
        <v>94.2199999999998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55E2-8203-4371-9F48-4C47B653A331}">
  <sheetPr codeName="Sheet31"/>
  <dimension ref="A1:N123"/>
  <sheetViews>
    <sheetView workbookViewId="0">
      <selection activeCell="A104" sqref="A104:M127"/>
    </sheetView>
  </sheetViews>
  <sheetFormatPr defaultRowHeight="15" x14ac:dyDescent="0.25"/>
  <cols>
    <col min="1" max="1" width="24.140625" customWidth="1"/>
    <col min="2" max="2" width="10.42578125" customWidth="1"/>
    <col min="3" max="3" width="10.7109375" customWidth="1"/>
    <col min="4" max="4" width="12.28515625" customWidth="1"/>
    <col min="5" max="5" width="10.7109375" customWidth="1"/>
    <col min="6" max="6" width="11.7109375" customWidth="1"/>
    <col min="7" max="7" width="10.28515625" customWidth="1"/>
    <col min="12" max="12" width="12" customWidth="1"/>
    <col min="13" max="13" width="11.5703125" customWidth="1"/>
    <col min="14" max="14" width="11.85546875" customWidth="1"/>
    <col min="15" max="15" width="9.28515625" bestFit="1" customWidth="1"/>
  </cols>
  <sheetData>
    <row r="1" spans="1:8" x14ac:dyDescent="0.25">
      <c r="A1" s="81" t="s">
        <v>151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458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18.399999999999999</v>
      </c>
      <c r="E20" s="23">
        <f>ROUND(C20*D20,2)</f>
        <v>44.34</v>
      </c>
      <c r="F20" s="16">
        <v>0</v>
      </c>
      <c r="G20" s="23">
        <f>ROUND(E20*F20,2)</f>
        <v>0</v>
      </c>
      <c r="H20" s="23">
        <f>ROUND(E20-G20,2)</f>
        <v>44.34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32</v>
      </c>
      <c r="E25" s="23">
        <f t="shared" si="0"/>
        <v>3.84</v>
      </c>
      <c r="F25" s="16">
        <v>0</v>
      </c>
      <c r="G25" s="23">
        <f t="shared" si="1"/>
        <v>0</v>
      </c>
      <c r="H25" s="23">
        <f t="shared" si="2"/>
        <v>3.84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370</v>
      </c>
      <c r="B28" s="14" t="s">
        <v>26</v>
      </c>
      <c r="C28" s="15">
        <v>6.89</v>
      </c>
      <c r="D28" s="14">
        <v>7</v>
      </c>
      <c r="E28" s="23">
        <f t="shared" si="0"/>
        <v>48.23</v>
      </c>
      <c r="F28" s="16">
        <v>0</v>
      </c>
      <c r="G28" s="23">
        <f t="shared" si="1"/>
        <v>0</v>
      </c>
      <c r="H28" s="23">
        <f t="shared" si="2"/>
        <v>48.23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371</v>
      </c>
      <c r="B36" s="14" t="s">
        <v>60</v>
      </c>
      <c r="C36" s="15">
        <v>3.18</v>
      </c>
      <c r="D36" s="14">
        <v>45</v>
      </c>
      <c r="E36" s="23">
        <f>ROUND(C36*D36,2)</f>
        <v>143.1</v>
      </c>
      <c r="F36" s="16">
        <v>0</v>
      </c>
      <c r="G36" s="23">
        <f>ROUND(E36*F36,2)</f>
        <v>0</v>
      </c>
      <c r="H36" s="23">
        <f>ROUND(E36-G36,2)</f>
        <v>143.1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0.29880000000000001</v>
      </c>
      <c r="E52" s="23">
        <f>ROUND(C52*D52,2)</f>
        <v>5.58</v>
      </c>
      <c r="F52" s="16">
        <v>0</v>
      </c>
      <c r="G52" s="23">
        <f>ROUND(E52*F52,2)</f>
        <v>0</v>
      </c>
      <c r="H52" s="23">
        <f>ROUND(E52-G52,2)</f>
        <v>5.58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9.98E-2</v>
      </c>
      <c r="E55" s="23">
        <f>ROUND(C55*D55,2)</f>
        <v>0.9</v>
      </c>
      <c r="F55" s="16">
        <v>0</v>
      </c>
      <c r="G55" s="23">
        <f>ROUND(E55*F55,2)</f>
        <v>0</v>
      </c>
      <c r="H55" s="23">
        <f>ROUND(E55-G55,2)</f>
        <v>0.9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18.760000000000002</v>
      </c>
      <c r="D57" s="14">
        <v>0.45679999999999998</v>
      </c>
      <c r="E57" s="23">
        <f>ROUND(C57*D57,2)</f>
        <v>8.57</v>
      </c>
      <c r="F57" s="16">
        <v>0</v>
      </c>
      <c r="G57" s="23">
        <f>ROUND(E57*F57,2)</f>
        <v>0</v>
      </c>
      <c r="H57" s="23">
        <f>ROUND(E57-G57,2)</f>
        <v>8.57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4.6136999999999997</v>
      </c>
      <c r="E59" s="23">
        <f>ROUND(C59*D59,2)</f>
        <v>13.2</v>
      </c>
      <c r="F59" s="16">
        <v>0</v>
      </c>
      <c r="G59" s="23">
        <f>ROUND(E59*F59,2)</f>
        <v>0</v>
      </c>
      <c r="H59" s="23">
        <f>ROUND(E59-G59,2)</f>
        <v>13.2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5.7069000000000001</v>
      </c>
      <c r="E60" s="23">
        <f>ROUND(C60*D60,2)</f>
        <v>16.32</v>
      </c>
      <c r="F60" s="16">
        <v>0</v>
      </c>
      <c r="G60" s="23">
        <f>ROUND(E60*F60,2)</f>
        <v>0</v>
      </c>
      <c r="H60" s="23">
        <f>ROUND(E60-G60,2)</f>
        <v>16.32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7.73</v>
      </c>
      <c r="D62" s="14">
        <v>1</v>
      </c>
      <c r="E62" s="23">
        <f>ROUND(C62*D62,2)</f>
        <v>7.73</v>
      </c>
      <c r="F62" s="16">
        <v>0</v>
      </c>
      <c r="G62" s="23">
        <f>ROUND(E62*F62,2)</f>
        <v>0</v>
      </c>
      <c r="H62" s="23">
        <f t="shared" ref="H62:H67" si="3">ROUND(E62-G62,2)</f>
        <v>7.73</v>
      </c>
    </row>
    <row r="63" spans="1:8" x14ac:dyDescent="0.25">
      <c r="A63" s="14" t="s">
        <v>38</v>
      </c>
      <c r="B63" s="14" t="s">
        <v>48</v>
      </c>
      <c r="C63" s="15">
        <v>3.66</v>
      </c>
      <c r="D63" s="14">
        <v>1</v>
      </c>
      <c r="E63" s="23">
        <f>ROUND(C63*D63,2)</f>
        <v>3.66</v>
      </c>
      <c r="F63" s="16">
        <v>0</v>
      </c>
      <c r="G63" s="23">
        <f>ROUND(E63*F63,2)</f>
        <v>0</v>
      </c>
      <c r="H63" s="23">
        <f t="shared" si="3"/>
        <v>3.66</v>
      </c>
    </row>
    <row r="64" spans="1:8" x14ac:dyDescent="0.25">
      <c r="A64" s="14" t="s">
        <v>91</v>
      </c>
      <c r="B64" s="14" t="s">
        <v>48</v>
      </c>
      <c r="C64" s="15">
        <v>31.06</v>
      </c>
      <c r="D64" s="14">
        <v>1</v>
      </c>
      <c r="E64" s="23">
        <f>ROUND(C64*D64,2)</f>
        <v>31.06</v>
      </c>
      <c r="F64" s="16">
        <v>0</v>
      </c>
      <c r="G64" s="23">
        <f>ROUND(E64*F64,2)</f>
        <v>0</v>
      </c>
      <c r="H64" s="23">
        <f t="shared" si="3"/>
        <v>31.06</v>
      </c>
    </row>
    <row r="65" spans="1:8" x14ac:dyDescent="0.25">
      <c r="A65" s="9" t="s">
        <v>49</v>
      </c>
      <c r="B65" s="9" t="s">
        <v>48</v>
      </c>
      <c r="C65" s="10">
        <v>24.38</v>
      </c>
      <c r="D65" s="9">
        <v>1</v>
      </c>
      <c r="E65" s="22">
        <f>ROUND(C65*D65,2)</f>
        <v>24.38</v>
      </c>
      <c r="F65" s="11">
        <v>0</v>
      </c>
      <c r="G65" s="22">
        <f>ROUND(E65*F65,2)</f>
        <v>0</v>
      </c>
      <c r="H65" s="22">
        <f t="shared" si="3"/>
        <v>24.38</v>
      </c>
    </row>
    <row r="66" spans="1:8" x14ac:dyDescent="0.25">
      <c r="A66" s="7" t="s">
        <v>50</v>
      </c>
      <c r="C66" s="23"/>
      <c r="E66" s="23">
        <f>SUM(E13:E65)</f>
        <v>702.96000000000026</v>
      </c>
      <c r="G66" s="12">
        <f>SUM(G13:G65)</f>
        <v>0</v>
      </c>
      <c r="H66" s="12">
        <f t="shared" si="3"/>
        <v>702.96</v>
      </c>
    </row>
    <row r="67" spans="1:8" x14ac:dyDescent="0.25">
      <c r="A67" s="7" t="s">
        <v>51</v>
      </c>
      <c r="C67" s="23"/>
      <c r="E67" s="23">
        <f>+E9-E66</f>
        <v>363.23999999999978</v>
      </c>
      <c r="G67" s="12">
        <f>+G9-G66</f>
        <v>0</v>
      </c>
      <c r="H67" s="12">
        <f t="shared" si="3"/>
        <v>363.24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12.48</v>
      </c>
      <c r="D70" s="14">
        <v>1</v>
      </c>
      <c r="E70" s="23">
        <f>ROUND(C70*D70,2)</f>
        <v>12.48</v>
      </c>
      <c r="F70" s="16">
        <v>0</v>
      </c>
      <c r="G70" s="23">
        <f>ROUND(E70*F70,2)</f>
        <v>0</v>
      </c>
      <c r="H70" s="23">
        <f t="shared" ref="H70:H75" si="4">ROUND(E70-G70,2)</f>
        <v>12.48</v>
      </c>
    </row>
    <row r="71" spans="1:8" x14ac:dyDescent="0.25">
      <c r="A71" s="14" t="s">
        <v>38</v>
      </c>
      <c r="B71" s="14" t="s">
        <v>48</v>
      </c>
      <c r="C71" s="15">
        <v>28.31</v>
      </c>
      <c r="D71" s="14">
        <v>1</v>
      </c>
      <c r="E71" s="23">
        <f>ROUND(C71*D71,2)</f>
        <v>28.31</v>
      </c>
      <c r="F71" s="16">
        <v>0</v>
      </c>
      <c r="G71" s="23">
        <f>ROUND(E71*F71,2)</f>
        <v>0</v>
      </c>
      <c r="H71" s="23">
        <f t="shared" si="4"/>
        <v>28.31</v>
      </c>
    </row>
    <row r="72" spans="1:8" x14ac:dyDescent="0.25">
      <c r="A72" s="9" t="s">
        <v>91</v>
      </c>
      <c r="B72" s="9" t="s">
        <v>48</v>
      </c>
      <c r="C72" s="10">
        <v>154.69999999999999</v>
      </c>
      <c r="D72" s="9">
        <v>1</v>
      </c>
      <c r="E72" s="22">
        <f>ROUND(C72*D72,2)</f>
        <v>154.69999999999999</v>
      </c>
      <c r="F72" s="11">
        <v>0</v>
      </c>
      <c r="G72" s="22">
        <f>ROUND(E72*F72,2)</f>
        <v>0</v>
      </c>
      <c r="H72" s="22">
        <f t="shared" si="4"/>
        <v>154.69999999999999</v>
      </c>
    </row>
    <row r="73" spans="1:8" x14ac:dyDescent="0.25">
      <c r="A73" s="7" t="s">
        <v>53</v>
      </c>
      <c r="C73" s="23"/>
      <c r="E73" s="23">
        <f>SUM(E70:E72)</f>
        <v>195.48999999999998</v>
      </c>
      <c r="G73" s="12">
        <f>SUM(G70:G72)</f>
        <v>0</v>
      </c>
      <c r="H73" s="12">
        <f t="shared" si="4"/>
        <v>195.49</v>
      </c>
    </row>
    <row r="74" spans="1:8" x14ac:dyDescent="0.25">
      <c r="A74" s="7" t="s">
        <v>54</v>
      </c>
      <c r="C74" s="23"/>
      <c r="E74" s="23">
        <f>+E66+E73</f>
        <v>898.45000000000027</v>
      </c>
      <c r="G74" s="12">
        <f>+G66+G73</f>
        <v>0</v>
      </c>
      <c r="H74" s="12">
        <f t="shared" si="4"/>
        <v>898.45</v>
      </c>
    </row>
    <row r="75" spans="1:8" x14ac:dyDescent="0.25">
      <c r="A75" s="7" t="s">
        <v>55</v>
      </c>
      <c r="C75" s="23"/>
      <c r="E75" s="23">
        <f>+E9-E74</f>
        <v>167.74999999999977</v>
      </c>
      <c r="G75" s="12">
        <f>+G9-G74</f>
        <v>0</v>
      </c>
      <c r="H75" s="12">
        <f t="shared" si="4"/>
        <v>167.75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9" x14ac:dyDescent="0.25">
      <c r="A98" t="str" cm="1">
        <f t="array" aca="1" ref="A98" ca="1">MID(CELL("filename",A1),FIND("]",CELL("filename",A1))+1,256)</f>
        <v>cotton19</v>
      </c>
    </row>
    <row r="99" spans="1:9" x14ac:dyDescent="0.25">
      <c r="A99" s="7" t="s">
        <v>50</v>
      </c>
      <c r="E99" s="25">
        <f>VLOOKUP(A99,$A$1:$H$98,5,FALSE)</f>
        <v>702.96000000000026</v>
      </c>
    </row>
    <row r="100" spans="1:9" x14ac:dyDescent="0.25">
      <c r="A100" s="7" t="s">
        <v>288</v>
      </c>
      <c r="E100" s="25">
        <f>VLOOKUP(A100,$A$1:$H$98,5,FALSE)</f>
        <v>195.48999999999998</v>
      </c>
    </row>
    <row r="101" spans="1:9" x14ac:dyDescent="0.25">
      <c r="A101" s="7" t="s">
        <v>289</v>
      </c>
      <c r="E101" s="25">
        <f t="shared" ref="E101:E102" si="5">VLOOKUP(A101,$A$1:$H$98,5,FALSE)</f>
        <v>898.45000000000027</v>
      </c>
    </row>
    <row r="102" spans="1:9" x14ac:dyDescent="0.25">
      <c r="A102" s="7" t="s">
        <v>55</v>
      </c>
      <c r="E102" s="25">
        <f t="shared" si="5"/>
        <v>167.74999999999977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68D6-4E75-48E7-BA42-2E0CA3679861}">
  <sheetPr codeName="Sheet32"/>
  <dimension ref="A1:N123"/>
  <sheetViews>
    <sheetView topLeftCell="A88" workbookViewId="0">
      <selection activeCell="A104" sqref="A104:M127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11.7109375" customWidth="1"/>
    <col min="7" max="7" width="10.28515625" customWidth="1"/>
    <col min="8" max="8" width="10.5703125" bestFit="1" customWidth="1"/>
  </cols>
  <sheetData>
    <row r="1" spans="1:8" x14ac:dyDescent="0.25">
      <c r="A1" s="81" t="s">
        <v>230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457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1200</v>
      </c>
      <c r="E17" s="23">
        <f>ROUND(C17*D17,2)</f>
        <v>132</v>
      </c>
      <c r="F17" s="16">
        <v>0</v>
      </c>
      <c r="G17" s="23">
        <f>ROUND(E17*F17,2)</f>
        <v>0</v>
      </c>
      <c r="H17" s="23">
        <f>ROUND(E17-G17,2)</f>
        <v>132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32</v>
      </c>
      <c r="E25" s="23">
        <f t="shared" si="0"/>
        <v>3.84</v>
      </c>
      <c r="F25" s="16">
        <v>0</v>
      </c>
      <c r="G25" s="23">
        <f t="shared" si="1"/>
        <v>0</v>
      </c>
      <c r="H25" s="23">
        <f t="shared" si="2"/>
        <v>3.84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370</v>
      </c>
      <c r="B28" s="14" t="s">
        <v>26</v>
      </c>
      <c r="C28" s="15">
        <v>6.89</v>
      </c>
      <c r="D28" s="14">
        <v>7</v>
      </c>
      <c r="E28" s="23">
        <f t="shared" si="0"/>
        <v>48.23</v>
      </c>
      <c r="F28" s="16">
        <v>0</v>
      </c>
      <c r="G28" s="23">
        <f t="shared" si="1"/>
        <v>0</v>
      </c>
      <c r="H28" s="23">
        <f t="shared" si="2"/>
        <v>48.23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78</v>
      </c>
      <c r="B31" s="14" t="s">
        <v>29</v>
      </c>
      <c r="C31" s="15">
        <v>6.75</v>
      </c>
      <c r="D31" s="14">
        <v>2</v>
      </c>
      <c r="E31" s="23">
        <f>ROUND(C31*D31,2)</f>
        <v>13.5</v>
      </c>
      <c r="F31" s="16">
        <v>0</v>
      </c>
      <c r="G31" s="23">
        <f>ROUND(E31*F31,2)</f>
        <v>0</v>
      </c>
      <c r="H31" s="23">
        <f>ROUND(E31-G31,2)</f>
        <v>13.5</v>
      </c>
    </row>
    <row r="32" spans="1:8" x14ac:dyDescent="0.25">
      <c r="A32" s="14" t="s">
        <v>107</v>
      </c>
      <c r="B32" s="14" t="s">
        <v>18</v>
      </c>
      <c r="C32" s="15">
        <v>1.6</v>
      </c>
      <c r="D32" s="14">
        <v>3.2</v>
      </c>
      <c r="E32" s="23">
        <f>ROUND(C32*D32,2)</f>
        <v>5.12</v>
      </c>
      <c r="F32" s="16">
        <v>0</v>
      </c>
      <c r="G32" s="23">
        <f>ROUND(E32*F32,2)</f>
        <v>0</v>
      </c>
      <c r="H32" s="23">
        <f>ROUND(E32-G32,2)</f>
        <v>5.12</v>
      </c>
    </row>
    <row r="33" spans="1:8" x14ac:dyDescent="0.25">
      <c r="A33" s="14" t="s">
        <v>79</v>
      </c>
      <c r="B33" s="14" t="s">
        <v>18</v>
      </c>
      <c r="C33" s="15">
        <v>7.29</v>
      </c>
      <c r="D33" s="14">
        <v>2</v>
      </c>
      <c r="E33" s="23">
        <f>ROUND(C33*D33,2)</f>
        <v>14.58</v>
      </c>
      <c r="F33" s="16">
        <v>0</v>
      </c>
      <c r="G33" s="23">
        <f>ROUND(E33*F33,2)</f>
        <v>0</v>
      </c>
      <c r="H33" s="23">
        <f>ROUND(E33-G33,2)</f>
        <v>14.58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1.5</v>
      </c>
      <c r="E34" s="23">
        <f>ROUND(C34*D34,2)</f>
        <v>22.5</v>
      </c>
      <c r="F34" s="16">
        <v>0</v>
      </c>
      <c r="G34" s="23">
        <f>ROUND(E34*F34,2)</f>
        <v>0</v>
      </c>
      <c r="H34" s="23">
        <f>ROUND(E34-G34,2)</f>
        <v>22.5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371</v>
      </c>
      <c r="B36" s="14" t="s">
        <v>60</v>
      </c>
      <c r="C36" s="15">
        <v>3.18</v>
      </c>
      <c r="D36" s="14">
        <v>45</v>
      </c>
      <c r="E36" s="23">
        <f>ROUND(C36*D36,2)</f>
        <v>143.1</v>
      </c>
      <c r="F36" s="16">
        <v>0</v>
      </c>
      <c r="G36" s="23">
        <f>ROUND(E36*F36,2)</f>
        <v>0</v>
      </c>
      <c r="H36" s="23">
        <f>ROUND(E36-G36,2)</f>
        <v>143.1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0.42680000000000001</v>
      </c>
      <c r="E52" s="23">
        <f>ROUND(C52*D52,2)</f>
        <v>7.98</v>
      </c>
      <c r="F52" s="16">
        <v>0</v>
      </c>
      <c r="G52" s="23">
        <f>ROUND(E52*F52,2)</f>
        <v>0</v>
      </c>
      <c r="H52" s="23">
        <f>ROUND(E52-G52,2)</f>
        <v>7.98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0.27810000000000001</v>
      </c>
      <c r="E53" s="23">
        <f>ROUND(C53*D53,2)</f>
        <v>5.2</v>
      </c>
      <c r="F53" s="16">
        <v>0</v>
      </c>
      <c r="G53" s="23">
        <f>ROUND(E53*F53,2)</f>
        <v>0</v>
      </c>
      <c r="H53" s="23">
        <f>ROUND(E53-G53,2)</f>
        <v>5.2</v>
      </c>
    </row>
    <row r="54" spans="1:8" x14ac:dyDescent="0.25">
      <c r="A54" s="13" t="s">
        <v>40</v>
      </c>
      <c r="C54" s="23"/>
      <c r="E54" s="23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0.20369999999999999</v>
      </c>
      <c r="E55" s="23">
        <f>ROUND(C55*D55,2)</f>
        <v>1.85</v>
      </c>
      <c r="F55" s="16">
        <v>0</v>
      </c>
      <c r="G55" s="23">
        <f>ROUND(E55*F55,2)</f>
        <v>0</v>
      </c>
      <c r="H55" s="23">
        <f>ROUND(E55-G55,2)</f>
        <v>1.85</v>
      </c>
    </row>
    <row r="56" spans="1:8" x14ac:dyDescent="0.25">
      <c r="A56" s="13" t="s">
        <v>43</v>
      </c>
      <c r="C56" s="23"/>
      <c r="E56" s="23"/>
    </row>
    <row r="57" spans="1:8" x14ac:dyDescent="0.25">
      <c r="A57" s="14" t="s">
        <v>42</v>
      </c>
      <c r="B57" s="14" t="s">
        <v>39</v>
      </c>
      <c r="C57" s="15">
        <v>9.06</v>
      </c>
      <c r="D57" s="14">
        <v>0.1236</v>
      </c>
      <c r="E57" s="23">
        <f>ROUND(C57*D57,2)</f>
        <v>1.1200000000000001</v>
      </c>
      <c r="F57" s="16">
        <v>0</v>
      </c>
      <c r="G57" s="23">
        <f>ROUND(E57*F57,2)</f>
        <v>0</v>
      </c>
      <c r="H57" s="23">
        <f>ROUND(E57-G57,2)</f>
        <v>1.1200000000000001</v>
      </c>
    </row>
    <row r="58" spans="1:8" x14ac:dyDescent="0.25">
      <c r="A58" s="14" t="s">
        <v>91</v>
      </c>
      <c r="B58" s="14" t="s">
        <v>39</v>
      </c>
      <c r="C58" s="15">
        <v>9.06</v>
      </c>
      <c r="D58" s="14">
        <v>0.22520000000000001</v>
      </c>
      <c r="E58" s="23">
        <f>ROUND(C58*D58,2)</f>
        <v>2.04</v>
      </c>
      <c r="F58" s="16">
        <v>0</v>
      </c>
      <c r="G58" s="23">
        <f>ROUND(E58*F58,2)</f>
        <v>0</v>
      </c>
      <c r="H58" s="23">
        <f>ROUND(E58-G58,2)</f>
        <v>2.04</v>
      </c>
    </row>
    <row r="59" spans="1:8" x14ac:dyDescent="0.25">
      <c r="A59" s="14" t="s">
        <v>44</v>
      </c>
      <c r="B59" s="14" t="s">
        <v>39</v>
      </c>
      <c r="C59" s="15">
        <v>18.73</v>
      </c>
      <c r="D59" s="14">
        <v>0.56389999999999996</v>
      </c>
      <c r="E59" s="23">
        <f>ROUND(C59*D59,2)</f>
        <v>10.56</v>
      </c>
      <c r="F59" s="16">
        <v>0</v>
      </c>
      <c r="G59" s="23">
        <f>ROUND(E59*F59,2)</f>
        <v>0</v>
      </c>
      <c r="H59" s="23">
        <f>ROUND(E59-G59,2)</f>
        <v>10.56</v>
      </c>
    </row>
    <row r="60" spans="1:8" x14ac:dyDescent="0.25">
      <c r="A60" s="13" t="s">
        <v>45</v>
      </c>
      <c r="C60" s="23"/>
      <c r="E60" s="23"/>
    </row>
    <row r="61" spans="1:8" x14ac:dyDescent="0.25">
      <c r="A61" s="14" t="s">
        <v>38</v>
      </c>
      <c r="B61" s="14" t="s">
        <v>19</v>
      </c>
      <c r="C61" s="15">
        <v>2.86</v>
      </c>
      <c r="D61" s="14">
        <v>6.5911999999999997</v>
      </c>
      <c r="E61" s="23">
        <f>ROUND(C61*D61,2)</f>
        <v>18.850000000000001</v>
      </c>
      <c r="F61" s="16">
        <v>0</v>
      </c>
      <c r="G61" s="23">
        <f>ROUND(E61*F61,2)</f>
        <v>0</v>
      </c>
      <c r="H61" s="23">
        <f>ROUND(E61-G61,2)</f>
        <v>18.850000000000001</v>
      </c>
    </row>
    <row r="62" spans="1:8" x14ac:dyDescent="0.25">
      <c r="A62" s="14" t="s">
        <v>91</v>
      </c>
      <c r="B62" s="14" t="s">
        <v>19</v>
      </c>
      <c r="C62" s="15">
        <v>2.86</v>
      </c>
      <c r="D62" s="14">
        <v>5.7816999999999998</v>
      </c>
      <c r="E62" s="23">
        <f>ROUND(C62*D62,2)</f>
        <v>16.54</v>
      </c>
      <c r="F62" s="16">
        <v>0</v>
      </c>
      <c r="G62" s="23">
        <f>ROUND(E62*F62,2)</f>
        <v>0</v>
      </c>
      <c r="H62" s="23">
        <f>ROUND(E62-G62,2)</f>
        <v>16.54</v>
      </c>
    </row>
    <row r="63" spans="1:8" x14ac:dyDescent="0.25">
      <c r="A63" s="14" t="s">
        <v>158</v>
      </c>
      <c r="B63" s="14" t="s">
        <v>19</v>
      </c>
      <c r="C63" s="15">
        <v>2.86</v>
      </c>
      <c r="D63" s="14">
        <v>11.2011</v>
      </c>
      <c r="E63" s="23">
        <f>ROUND(C63*D63,2)</f>
        <v>32.04</v>
      </c>
      <c r="F63" s="16">
        <v>0</v>
      </c>
      <c r="G63" s="23">
        <f>ROUND(E63*F63,2)</f>
        <v>0</v>
      </c>
      <c r="H63" s="23">
        <f>ROUND(E63-G63,2)</f>
        <v>32.04</v>
      </c>
    </row>
    <row r="64" spans="1:8" x14ac:dyDescent="0.25">
      <c r="A64" s="13" t="s">
        <v>47</v>
      </c>
      <c r="C64" s="23"/>
      <c r="E64" s="23"/>
    </row>
    <row r="65" spans="1:8" x14ac:dyDescent="0.25">
      <c r="A65" s="14" t="s">
        <v>42</v>
      </c>
      <c r="B65" s="14" t="s">
        <v>48</v>
      </c>
      <c r="C65" s="15">
        <v>11.12</v>
      </c>
      <c r="D65" s="14">
        <v>1</v>
      </c>
      <c r="E65" s="23">
        <f>ROUND(C65*D65,2)</f>
        <v>11.12</v>
      </c>
      <c r="F65" s="16">
        <v>0</v>
      </c>
      <c r="G65" s="23">
        <f>ROUND(E65*F65,2)</f>
        <v>0</v>
      </c>
      <c r="H65" s="23">
        <f t="shared" ref="H65:H71" si="3">ROUND(E65-G65,2)</f>
        <v>11.12</v>
      </c>
    </row>
    <row r="66" spans="1:8" x14ac:dyDescent="0.25">
      <c r="A66" s="14" t="s">
        <v>38</v>
      </c>
      <c r="B66" s="14" t="s">
        <v>48</v>
      </c>
      <c r="C66" s="15">
        <v>5.23</v>
      </c>
      <c r="D66" s="14">
        <v>1</v>
      </c>
      <c r="E66" s="23">
        <f>ROUND(C66*D66,2)</f>
        <v>5.23</v>
      </c>
      <c r="F66" s="16">
        <v>0</v>
      </c>
      <c r="G66" s="23">
        <f>ROUND(E66*F66,2)</f>
        <v>0</v>
      </c>
      <c r="H66" s="23">
        <f t="shared" si="3"/>
        <v>5.23</v>
      </c>
    </row>
    <row r="67" spans="1:8" x14ac:dyDescent="0.25">
      <c r="A67" s="14" t="s">
        <v>91</v>
      </c>
      <c r="B67" s="14" t="s">
        <v>48</v>
      </c>
      <c r="C67" s="15">
        <v>31.17</v>
      </c>
      <c r="D67" s="14">
        <v>1</v>
      </c>
      <c r="E67" s="23">
        <f>ROUND(C67*D67,2)</f>
        <v>31.17</v>
      </c>
      <c r="F67" s="16">
        <v>0</v>
      </c>
      <c r="G67" s="23">
        <f>ROUND(E67*F67,2)</f>
        <v>0</v>
      </c>
      <c r="H67" s="23">
        <f t="shared" si="3"/>
        <v>31.17</v>
      </c>
    </row>
    <row r="68" spans="1:8" x14ac:dyDescent="0.25">
      <c r="A68" s="14" t="s">
        <v>158</v>
      </c>
      <c r="B68" s="14" t="s">
        <v>48</v>
      </c>
      <c r="C68" s="15">
        <v>21.95</v>
      </c>
      <c r="D68" s="14">
        <v>1</v>
      </c>
      <c r="E68" s="23">
        <f>ROUND(C68*D68,2)</f>
        <v>21.95</v>
      </c>
      <c r="F68" s="16">
        <v>0</v>
      </c>
      <c r="G68" s="23">
        <f>ROUND(E68*F68,2)</f>
        <v>0</v>
      </c>
      <c r="H68" s="23">
        <f t="shared" si="3"/>
        <v>21.95</v>
      </c>
    </row>
    <row r="69" spans="1:8" x14ac:dyDescent="0.25">
      <c r="A69" s="9" t="s">
        <v>49</v>
      </c>
      <c r="B69" s="9" t="s">
        <v>48</v>
      </c>
      <c r="C69" s="10">
        <v>28.94</v>
      </c>
      <c r="D69" s="9">
        <v>1</v>
      </c>
      <c r="E69" s="22">
        <f>ROUND(C69*D69,2)</f>
        <v>28.94</v>
      </c>
      <c r="F69" s="11">
        <v>0</v>
      </c>
      <c r="G69" s="22">
        <f>ROUND(E69*F69,2)</f>
        <v>0</v>
      </c>
      <c r="H69" s="22">
        <f t="shared" si="3"/>
        <v>28.94</v>
      </c>
    </row>
    <row r="70" spans="1:8" x14ac:dyDescent="0.25">
      <c r="A70" s="7" t="s">
        <v>50</v>
      </c>
      <c r="C70" s="23"/>
      <c r="E70" s="23">
        <f>SUM(E13:E69)</f>
        <v>844.94000000000017</v>
      </c>
      <c r="G70" s="12">
        <f>SUM(G13:G69)</f>
        <v>0</v>
      </c>
      <c r="H70" s="12">
        <f t="shared" si="3"/>
        <v>844.94</v>
      </c>
    </row>
    <row r="71" spans="1:8" x14ac:dyDescent="0.25">
      <c r="A71" s="7" t="s">
        <v>51</v>
      </c>
      <c r="C71" s="23"/>
      <c r="E71" s="23">
        <f>+E9-E70</f>
        <v>221.25999999999988</v>
      </c>
      <c r="G71" s="12">
        <f>+G9-G70</f>
        <v>0</v>
      </c>
      <c r="H71" s="12">
        <f t="shared" si="3"/>
        <v>221.26</v>
      </c>
    </row>
    <row r="72" spans="1:8" x14ac:dyDescent="0.25">
      <c r="A72" t="s">
        <v>12</v>
      </c>
      <c r="C72" s="23"/>
      <c r="E72" s="23"/>
    </row>
    <row r="73" spans="1:8" x14ac:dyDescent="0.25">
      <c r="A73" s="7" t="s">
        <v>52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19.84</v>
      </c>
      <c r="D74" s="14">
        <v>1</v>
      </c>
      <c r="E74" s="23">
        <f>ROUND(C74*D74,2)</f>
        <v>19.84</v>
      </c>
      <c r="F74" s="16">
        <v>0</v>
      </c>
      <c r="G74" s="23">
        <f>ROUND(E74*F74,2)</f>
        <v>0</v>
      </c>
      <c r="H74" s="23">
        <f t="shared" ref="H74:H80" si="4">ROUND(E74-G74,2)</f>
        <v>19.84</v>
      </c>
    </row>
    <row r="75" spans="1:8" x14ac:dyDescent="0.25">
      <c r="A75" s="14" t="s">
        <v>38</v>
      </c>
      <c r="B75" s="14" t="s">
        <v>48</v>
      </c>
      <c r="C75" s="15">
        <v>40.44</v>
      </c>
      <c r="D75" s="14">
        <v>1</v>
      </c>
      <c r="E75" s="23">
        <f>ROUND(C75*D75,2)</f>
        <v>40.44</v>
      </c>
      <c r="F75" s="16">
        <v>0</v>
      </c>
      <c r="G75" s="23">
        <f>ROUND(E75*F75,2)</f>
        <v>0</v>
      </c>
      <c r="H75" s="23">
        <f t="shared" si="4"/>
        <v>40.44</v>
      </c>
    </row>
    <row r="76" spans="1:8" x14ac:dyDescent="0.25">
      <c r="A76" s="14" t="s">
        <v>91</v>
      </c>
      <c r="B76" s="14" t="s">
        <v>48</v>
      </c>
      <c r="C76" s="15">
        <v>155.58000000000001</v>
      </c>
      <c r="D76" s="14">
        <v>1</v>
      </c>
      <c r="E76" s="23">
        <f>ROUND(C76*D76,2)</f>
        <v>155.58000000000001</v>
      </c>
      <c r="F76" s="16">
        <v>0</v>
      </c>
      <c r="G76" s="23">
        <f>ROUND(E76*F76,2)</f>
        <v>0</v>
      </c>
      <c r="H76" s="23">
        <f t="shared" si="4"/>
        <v>155.58000000000001</v>
      </c>
    </row>
    <row r="77" spans="1:8" x14ac:dyDescent="0.25">
      <c r="A77" s="9" t="s">
        <v>158</v>
      </c>
      <c r="B77" s="9" t="s">
        <v>48</v>
      </c>
      <c r="C77" s="10">
        <v>99.5</v>
      </c>
      <c r="D77" s="9">
        <v>1</v>
      </c>
      <c r="E77" s="22">
        <f>ROUND(C77*D77,2)</f>
        <v>99.5</v>
      </c>
      <c r="F77" s="11">
        <v>0</v>
      </c>
      <c r="G77" s="22">
        <f>ROUND(E77*F77,2)</f>
        <v>0</v>
      </c>
      <c r="H77" s="22">
        <f t="shared" si="4"/>
        <v>99.5</v>
      </c>
    </row>
    <row r="78" spans="1:8" x14ac:dyDescent="0.25">
      <c r="A78" s="7" t="s">
        <v>53</v>
      </c>
      <c r="C78" s="23"/>
      <c r="E78" s="23">
        <f>SUM(E74:E77)</f>
        <v>315.36</v>
      </c>
      <c r="G78" s="12">
        <f>SUM(G74:G77)</f>
        <v>0</v>
      </c>
      <c r="H78" s="12">
        <f t="shared" si="4"/>
        <v>315.36</v>
      </c>
    </row>
    <row r="79" spans="1:8" x14ac:dyDescent="0.25">
      <c r="A79" s="7" t="s">
        <v>54</v>
      </c>
      <c r="C79" s="23"/>
      <c r="E79" s="23">
        <f>+E70+E78</f>
        <v>1160.3000000000002</v>
      </c>
      <c r="G79" s="12">
        <f>+G70+G78</f>
        <v>0</v>
      </c>
      <c r="H79" s="12">
        <f t="shared" si="4"/>
        <v>1160.3</v>
      </c>
    </row>
    <row r="80" spans="1:8" x14ac:dyDescent="0.25">
      <c r="A80" s="7" t="s">
        <v>55</v>
      </c>
      <c r="C80" s="23"/>
      <c r="E80" s="23">
        <f>+E9-E79</f>
        <v>-94.100000000000136</v>
      </c>
      <c r="G80" s="12">
        <f>+G9-G79</f>
        <v>0</v>
      </c>
      <c r="H80" s="12">
        <f t="shared" si="4"/>
        <v>-94.1</v>
      </c>
    </row>
    <row r="81" spans="1:5" x14ac:dyDescent="0.25">
      <c r="A81" t="s">
        <v>119</v>
      </c>
      <c r="C81" s="23"/>
      <c r="E81" s="23"/>
    </row>
    <row r="82" spans="1:5" x14ac:dyDescent="0.25">
      <c r="A82" t="s">
        <v>424</v>
      </c>
      <c r="C82" s="23"/>
      <c r="E82" s="23"/>
    </row>
    <row r="83" spans="1:5" x14ac:dyDescent="0.25">
      <c r="C83" s="23"/>
      <c r="E83" s="23"/>
    </row>
    <row r="84" spans="1:5" x14ac:dyDescent="0.25">
      <c r="A84" s="7" t="s">
        <v>120</v>
      </c>
      <c r="C84" s="23"/>
      <c r="E84" s="23"/>
    </row>
    <row r="85" spans="1:5" x14ac:dyDescent="0.25">
      <c r="A85" s="7" t="s">
        <v>121</v>
      </c>
      <c r="C85" s="23"/>
      <c r="E85" s="23"/>
    </row>
    <row r="98" spans="1:9" x14ac:dyDescent="0.25">
      <c r="A98" t="str" cm="1">
        <f t="array" aca="1" ref="A98" ca="1">MID(CELL("filename",A1),FIND("]",CELL("filename",A1))+1,256)</f>
        <v>cotton20</v>
      </c>
    </row>
    <row r="99" spans="1:9" x14ac:dyDescent="0.25">
      <c r="A99" s="7" t="s">
        <v>50</v>
      </c>
      <c r="E99" s="25">
        <f>VLOOKUP(A99,$A$1:$H$98,5,FALSE)</f>
        <v>844.94000000000017</v>
      </c>
    </row>
    <row r="100" spans="1:9" x14ac:dyDescent="0.25">
      <c r="A100" s="7" t="s">
        <v>288</v>
      </c>
      <c r="E100" s="25">
        <f>VLOOKUP(A100,$A$1:$H$98,5,FALSE)</f>
        <v>315.36</v>
      </c>
    </row>
    <row r="101" spans="1:9" x14ac:dyDescent="0.25">
      <c r="A101" s="7" t="s">
        <v>289</v>
      </c>
      <c r="E101" s="25">
        <f t="shared" ref="E101:E102" si="5">VLOOKUP(A101,$A$1:$H$98,5,FALSE)</f>
        <v>1160.3000000000002</v>
      </c>
    </row>
    <row r="102" spans="1:9" x14ac:dyDescent="0.25">
      <c r="A102" s="7" t="s">
        <v>55</v>
      </c>
      <c r="E102" s="25">
        <f t="shared" si="5"/>
        <v>-94.100000000000136</v>
      </c>
    </row>
    <row r="103" spans="1:9" x14ac:dyDescent="0.25">
      <c r="A103" s="21" t="s">
        <v>250</v>
      </c>
    </row>
    <row r="104" spans="1:9" x14ac:dyDescent="0.25">
      <c r="A104" s="21"/>
    </row>
    <row r="105" spans="1:9" x14ac:dyDescent="0.25">
      <c r="A105" s="25"/>
      <c r="B105" s="25"/>
      <c r="C105" s="25"/>
      <c r="D105" s="25"/>
      <c r="E105" s="25"/>
      <c r="F105" s="25"/>
      <c r="G105" s="25"/>
      <c r="H105" s="25"/>
    </row>
    <row r="106" spans="1:9" x14ac:dyDescent="0.25"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B112" s="12"/>
      <c r="C112" s="12"/>
      <c r="D112" s="12"/>
      <c r="E112" s="12"/>
      <c r="F112" s="12"/>
      <c r="G112" s="12"/>
      <c r="H112" s="12"/>
      <c r="I112" s="12"/>
    </row>
    <row r="114" spans="1:14" x14ac:dyDescent="0.25">
      <c r="K114" s="21"/>
    </row>
    <row r="115" spans="1:14" x14ac:dyDescent="0.25">
      <c r="A115" s="21"/>
    </row>
    <row r="116" spans="1:14" x14ac:dyDescent="0.25">
      <c r="A116" s="25"/>
      <c r="N116" s="12"/>
    </row>
    <row r="117" spans="1:14" x14ac:dyDescent="0.25">
      <c r="B117" s="12"/>
      <c r="C117" s="12"/>
      <c r="D117" s="12"/>
      <c r="E117" s="12"/>
      <c r="F117" s="12"/>
      <c r="G117" s="12"/>
      <c r="H117" s="12"/>
      <c r="N117" s="12"/>
    </row>
    <row r="118" spans="1:14" x14ac:dyDescent="0.25">
      <c r="B118" s="12"/>
      <c r="C118" s="12"/>
      <c r="D118" s="12"/>
      <c r="E118" s="12"/>
      <c r="F118" s="12"/>
      <c r="G118" s="12"/>
      <c r="H118" s="12"/>
      <c r="N118" s="12"/>
    </row>
    <row r="119" spans="1:14" x14ac:dyDescent="0.25">
      <c r="B119" s="12"/>
      <c r="C119" s="12"/>
      <c r="D119" s="12"/>
      <c r="E119" s="12"/>
      <c r="F119" s="12"/>
      <c r="G119" s="12"/>
      <c r="H119" s="12"/>
      <c r="N119" s="12"/>
    </row>
    <row r="120" spans="1:14" x14ac:dyDescent="0.25">
      <c r="B120" s="12"/>
      <c r="C120" s="12"/>
      <c r="D120" s="12"/>
      <c r="E120" s="12"/>
      <c r="F120" s="12"/>
      <c r="G120" s="12"/>
      <c r="H120" s="12"/>
      <c r="N120" s="12"/>
    </row>
    <row r="121" spans="1:14" x14ac:dyDescent="0.25">
      <c r="B121" s="12"/>
      <c r="C121" s="12"/>
      <c r="D121" s="12"/>
      <c r="E121" s="12"/>
      <c r="F121" s="12"/>
      <c r="G121" s="12"/>
      <c r="H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N122" s="12"/>
    </row>
    <row r="123" spans="1:14" x14ac:dyDescent="0.25">
      <c r="B123" s="12"/>
      <c r="C123" s="12"/>
      <c r="D123" s="12"/>
      <c r="E123" s="12"/>
      <c r="F123" s="12"/>
      <c r="G123" s="12"/>
      <c r="H12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9B8D-7371-4A59-980E-E3715EA6143D}">
  <sheetPr codeName="Sheet33"/>
  <dimension ref="A1:H102"/>
  <sheetViews>
    <sheetView workbookViewId="0">
      <selection activeCell="A104" sqref="A104:M127"/>
    </sheetView>
  </sheetViews>
  <sheetFormatPr defaultRowHeight="15" x14ac:dyDescent="0.25"/>
  <cols>
    <col min="1" max="1" width="20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470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471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107</v>
      </c>
      <c r="B35" s="14" t="s">
        <v>18</v>
      </c>
      <c r="C35" s="15">
        <v>1.6</v>
      </c>
      <c r="D35" s="14">
        <v>5.2</v>
      </c>
      <c r="E35" s="23">
        <f t="shared" ref="E35:E43" si="3">ROUND(C35*D35,2)</f>
        <v>8.32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8.32</v>
      </c>
    </row>
    <row r="36" spans="1:8" x14ac:dyDescent="0.25">
      <c r="A36" s="14" t="s">
        <v>79</v>
      </c>
      <c r="B36" s="14" t="s">
        <v>18</v>
      </c>
      <c r="C36" s="15">
        <v>7.29</v>
      </c>
      <c r="D36" s="14">
        <v>2</v>
      </c>
      <c r="E36" s="23">
        <f t="shared" si="3"/>
        <v>14.58</v>
      </c>
      <c r="F36" s="16">
        <v>0</v>
      </c>
      <c r="G36" s="23">
        <f t="shared" si="4"/>
        <v>0</v>
      </c>
      <c r="H36" s="23">
        <f t="shared" si="5"/>
        <v>14.58</v>
      </c>
    </row>
    <row r="37" spans="1:8" x14ac:dyDescent="0.25">
      <c r="A37" s="14" t="s">
        <v>108</v>
      </c>
      <c r="B37" s="14" t="s">
        <v>18</v>
      </c>
      <c r="C37" s="15">
        <v>2.25</v>
      </c>
      <c r="D37" s="14">
        <v>6</v>
      </c>
      <c r="E37" s="23">
        <f t="shared" si="3"/>
        <v>13.5</v>
      </c>
      <c r="F37" s="16">
        <v>0</v>
      </c>
      <c r="G37" s="23">
        <f t="shared" si="4"/>
        <v>0</v>
      </c>
      <c r="H37" s="23">
        <f t="shared" si="5"/>
        <v>13.5</v>
      </c>
    </row>
    <row r="38" spans="1:8" x14ac:dyDescent="0.25">
      <c r="A38" s="14" t="s">
        <v>109</v>
      </c>
      <c r="B38" s="14" t="s">
        <v>18</v>
      </c>
      <c r="C38" s="15">
        <v>0.48</v>
      </c>
      <c r="D38" s="14">
        <v>2</v>
      </c>
      <c r="E38" s="23">
        <f t="shared" si="3"/>
        <v>0.96</v>
      </c>
      <c r="F38" s="16">
        <v>0</v>
      </c>
      <c r="G38" s="23">
        <f t="shared" si="4"/>
        <v>0</v>
      </c>
      <c r="H38" s="23">
        <f t="shared" si="5"/>
        <v>0.96</v>
      </c>
    </row>
    <row r="39" spans="1:8" x14ac:dyDescent="0.25">
      <c r="A39" s="14" t="s">
        <v>78</v>
      </c>
      <c r="B39" s="14" t="s">
        <v>29</v>
      </c>
      <c r="C39" s="15">
        <v>6.75</v>
      </c>
      <c r="D39" s="14">
        <v>1.5</v>
      </c>
      <c r="E39" s="23">
        <f t="shared" si="3"/>
        <v>10.130000000000001</v>
      </c>
      <c r="F39" s="16">
        <v>0</v>
      </c>
      <c r="G39" s="23">
        <f t="shared" si="4"/>
        <v>0</v>
      </c>
      <c r="H39" s="23">
        <f t="shared" si="5"/>
        <v>10.130000000000001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472</v>
      </c>
      <c r="B45" s="14" t="s">
        <v>60</v>
      </c>
      <c r="C45" s="15">
        <v>3.64</v>
      </c>
      <c r="D45" s="14">
        <v>45</v>
      </c>
      <c r="E45" s="23">
        <f>ROUND(C45*D45,2)</f>
        <v>163.80000000000001</v>
      </c>
      <c r="F45" s="16">
        <v>0</v>
      </c>
      <c r="G45" s="23">
        <f>ROUND(E45*F45,2)</f>
        <v>0</v>
      </c>
      <c r="H45" s="23">
        <f>ROUND(E45-G45,2)</f>
        <v>163.80000000000001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0.39929999999999999</v>
      </c>
      <c r="E61" s="23">
        <f>ROUND(C61*D61,2)</f>
        <v>7.46</v>
      </c>
      <c r="F61" s="16">
        <v>0</v>
      </c>
      <c r="G61" s="23">
        <f>ROUND(E61*F61,2)</f>
        <v>0</v>
      </c>
      <c r="H61" s="23">
        <f>ROUND(E61-G61,2)</f>
        <v>7.46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0.1236</v>
      </c>
      <c r="E64" s="23">
        <f>ROUND(C64*D64,2)</f>
        <v>1.1200000000000001</v>
      </c>
      <c r="F64" s="16">
        <v>0</v>
      </c>
      <c r="G64" s="23">
        <f>ROUND(E64*F64,2)</f>
        <v>0</v>
      </c>
      <c r="H64" s="23">
        <f>ROUND(E64-G64,2)</f>
        <v>1.1200000000000001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18.7</v>
      </c>
      <c r="D66" s="14">
        <v>0.48549999999999999</v>
      </c>
      <c r="E66" s="23">
        <f>ROUND(C66*D66,2)</f>
        <v>9.08</v>
      </c>
      <c r="F66" s="16">
        <v>0</v>
      </c>
      <c r="G66" s="23">
        <f>ROUND(E66*F66,2)</f>
        <v>0</v>
      </c>
      <c r="H66" s="23">
        <f>ROUND(E66-G66,2)</f>
        <v>9.08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6.1665000000000001</v>
      </c>
      <c r="E68" s="23">
        <f>ROUND(C68*D68,2)</f>
        <v>17.64</v>
      </c>
      <c r="F68" s="16">
        <v>0</v>
      </c>
      <c r="G68" s="23">
        <f>ROUND(E68*F68,2)</f>
        <v>0</v>
      </c>
      <c r="H68" s="23">
        <f>ROUND(E68-G68,2)</f>
        <v>17.64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4.8836000000000004</v>
      </c>
      <c r="E69" s="23">
        <f>ROUND(C69*D69,2)</f>
        <v>13.97</v>
      </c>
      <c r="F69" s="16">
        <v>0</v>
      </c>
      <c r="G69" s="23">
        <f>ROUND(E69*F69,2)</f>
        <v>0</v>
      </c>
      <c r="H69" s="23">
        <f>ROUND(E69-G69,2)</f>
        <v>13.97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11.11</v>
      </c>
      <c r="D71" s="14">
        <v>1</v>
      </c>
      <c r="E71" s="23">
        <f>ROUND(C71*D71,2)</f>
        <v>11.11</v>
      </c>
      <c r="F71" s="16">
        <v>0</v>
      </c>
      <c r="G71" s="23">
        <f>ROUND(E71*F71,2)</f>
        <v>0</v>
      </c>
      <c r="H71" s="23">
        <f t="shared" ref="H71:H76" si="6">ROUND(E71-G71,2)</f>
        <v>11.11</v>
      </c>
    </row>
    <row r="72" spans="1:8" x14ac:dyDescent="0.25">
      <c r="A72" s="14" t="s">
        <v>38</v>
      </c>
      <c r="B72" s="14" t="s">
        <v>48</v>
      </c>
      <c r="C72" s="15">
        <v>4.8899999999999997</v>
      </c>
      <c r="D72" s="14">
        <v>1</v>
      </c>
      <c r="E72" s="23">
        <f>ROUND(C72*D72,2)</f>
        <v>4.8899999999999997</v>
      </c>
      <c r="F72" s="16">
        <v>0</v>
      </c>
      <c r="G72" s="23">
        <f>ROUND(E72*F72,2)</f>
        <v>0</v>
      </c>
      <c r="H72" s="23">
        <f t="shared" si="6"/>
        <v>4.8899999999999997</v>
      </c>
    </row>
    <row r="73" spans="1:8" x14ac:dyDescent="0.25">
      <c r="A73" s="14" t="s">
        <v>91</v>
      </c>
      <c r="B73" s="14" t="s">
        <v>48</v>
      </c>
      <c r="C73" s="15">
        <v>29.85</v>
      </c>
      <c r="D73" s="14">
        <v>1</v>
      </c>
      <c r="E73" s="23">
        <f>ROUND(C73*D73,2)</f>
        <v>29.85</v>
      </c>
      <c r="F73" s="16">
        <v>0</v>
      </c>
      <c r="G73" s="23">
        <f>ROUND(E73*F73,2)</f>
        <v>0</v>
      </c>
      <c r="H73" s="23">
        <f t="shared" si="6"/>
        <v>29.85</v>
      </c>
    </row>
    <row r="74" spans="1:8" x14ac:dyDescent="0.25">
      <c r="A74" s="9" t="s">
        <v>49</v>
      </c>
      <c r="B74" s="9" t="s">
        <v>48</v>
      </c>
      <c r="C74" s="10">
        <v>31.02</v>
      </c>
      <c r="D74" s="9">
        <v>1</v>
      </c>
      <c r="E74" s="22">
        <f>ROUND(C74*D74,2)</f>
        <v>31.02</v>
      </c>
      <c r="F74" s="11">
        <v>0</v>
      </c>
      <c r="G74" s="22">
        <f>ROUND(E74*F74,2)</f>
        <v>0</v>
      </c>
      <c r="H74" s="22">
        <f t="shared" si="6"/>
        <v>31.02</v>
      </c>
    </row>
    <row r="75" spans="1:8" x14ac:dyDescent="0.25">
      <c r="A75" s="7" t="s">
        <v>50</v>
      </c>
      <c r="C75" s="23"/>
      <c r="E75" s="23">
        <f>SUM(E13:E74)</f>
        <v>906.81000000000017</v>
      </c>
      <c r="G75" s="12">
        <f>SUM(G13:G74)</f>
        <v>0</v>
      </c>
      <c r="H75" s="12">
        <f t="shared" si="6"/>
        <v>906.81</v>
      </c>
    </row>
    <row r="76" spans="1:8" x14ac:dyDescent="0.25">
      <c r="A76" s="7" t="s">
        <v>51</v>
      </c>
      <c r="C76" s="23"/>
      <c r="E76" s="23">
        <f>+E9-E75</f>
        <v>159.38999999999987</v>
      </c>
      <c r="G76" s="12">
        <f>+G9-G75</f>
        <v>0</v>
      </c>
      <c r="H76" s="12">
        <f t="shared" si="6"/>
        <v>159.38999999999999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19.829999999999998</v>
      </c>
      <c r="D79" s="14">
        <v>1</v>
      </c>
      <c r="E79" s="23">
        <f>ROUND(C79*D79,2)</f>
        <v>19.829999999999998</v>
      </c>
      <c r="F79" s="16">
        <v>0</v>
      </c>
      <c r="G79" s="23">
        <f>ROUND(E79*F79,2)</f>
        <v>0</v>
      </c>
      <c r="H79" s="23">
        <f t="shared" ref="H79:H84" si="7">ROUND(E79-G79,2)</f>
        <v>19.829999999999998</v>
      </c>
    </row>
    <row r="80" spans="1:8" x14ac:dyDescent="0.25">
      <c r="A80" s="14" t="s">
        <v>38</v>
      </c>
      <c r="B80" s="14" t="s">
        <v>48</v>
      </c>
      <c r="C80" s="15">
        <v>37.840000000000003</v>
      </c>
      <c r="D80" s="14">
        <v>1</v>
      </c>
      <c r="E80" s="23">
        <f>ROUND(C80*D80,2)</f>
        <v>37.840000000000003</v>
      </c>
      <c r="F80" s="16">
        <v>0</v>
      </c>
      <c r="G80" s="23">
        <f>ROUND(E80*F80,2)</f>
        <v>0</v>
      </c>
      <c r="H80" s="23">
        <f t="shared" si="7"/>
        <v>37.840000000000003</v>
      </c>
    </row>
    <row r="81" spans="1:8" x14ac:dyDescent="0.25">
      <c r="A81" s="9" t="s">
        <v>91</v>
      </c>
      <c r="B81" s="9" t="s">
        <v>48</v>
      </c>
      <c r="C81" s="10">
        <v>145.02000000000001</v>
      </c>
      <c r="D81" s="9">
        <v>1</v>
      </c>
      <c r="E81" s="22">
        <f>ROUND(C81*D81,2)</f>
        <v>145.02000000000001</v>
      </c>
      <c r="F81" s="11">
        <v>0</v>
      </c>
      <c r="G81" s="22">
        <f>ROUND(E81*F81,2)</f>
        <v>0</v>
      </c>
      <c r="H81" s="22">
        <f t="shared" si="7"/>
        <v>145.02000000000001</v>
      </c>
    </row>
    <row r="82" spans="1:8" x14ac:dyDescent="0.25">
      <c r="A82" s="7" t="s">
        <v>53</v>
      </c>
      <c r="C82" s="23"/>
      <c r="E82" s="23">
        <f>SUM(E79:E81)</f>
        <v>202.69</v>
      </c>
      <c r="G82" s="12">
        <f>SUM(G79:G81)</f>
        <v>0</v>
      </c>
      <c r="H82" s="12">
        <f t="shared" si="7"/>
        <v>202.69</v>
      </c>
    </row>
    <row r="83" spans="1:8" x14ac:dyDescent="0.25">
      <c r="A83" s="7" t="s">
        <v>54</v>
      </c>
      <c r="C83" s="23"/>
      <c r="E83" s="23">
        <f>+E75+E82</f>
        <v>1109.5000000000002</v>
      </c>
      <c r="G83" s="12">
        <f>+G75+G82</f>
        <v>0</v>
      </c>
      <c r="H83" s="12">
        <f t="shared" si="7"/>
        <v>1109.5</v>
      </c>
    </row>
    <row r="84" spans="1:8" x14ac:dyDescent="0.25">
      <c r="A84" s="7" t="s">
        <v>55</v>
      </c>
      <c r="C84" s="23"/>
      <c r="E84" s="23">
        <f>+E9-E83</f>
        <v>-43.300000000000182</v>
      </c>
      <c r="G84" s="12">
        <f>+G9-G83</f>
        <v>0</v>
      </c>
      <c r="H84" s="12">
        <f t="shared" si="7"/>
        <v>-43.3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5" x14ac:dyDescent="0.25">
      <c r="A98" t="str" cm="1">
        <f t="array" aca="1" ref="A98" ca="1">MID(CELL("filename",A1),FIND("]",CELL("filename",A1))+1,256)</f>
        <v>cotton21</v>
      </c>
    </row>
    <row r="99" spans="1:5" x14ac:dyDescent="0.25">
      <c r="A99" s="7" t="s">
        <v>50</v>
      </c>
      <c r="E99" s="25">
        <f>VLOOKUP(A99,$A$1:$H$98,5,FALSE)</f>
        <v>906.81000000000017</v>
      </c>
    </row>
    <row r="100" spans="1:5" x14ac:dyDescent="0.25">
      <c r="A100" s="7" t="s">
        <v>288</v>
      </c>
      <c r="E100" s="25">
        <f>VLOOKUP(A100,$A$1:$H$98,5,FALSE)</f>
        <v>202.69</v>
      </c>
    </row>
    <row r="101" spans="1:5" x14ac:dyDescent="0.25">
      <c r="A101" s="7" t="s">
        <v>289</v>
      </c>
      <c r="E101" s="25">
        <f t="shared" ref="E101:E102" si="8">VLOOKUP(A101,$A$1:$H$98,5,FALSE)</f>
        <v>1109.5000000000002</v>
      </c>
    </row>
    <row r="102" spans="1:5" x14ac:dyDescent="0.25">
      <c r="A102" s="7" t="s">
        <v>55</v>
      </c>
      <c r="E102" s="25">
        <f t="shared" si="8"/>
        <v>-43.300000000000182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81B9-9AE4-4599-9CFE-9BAC767AF774}">
  <sheetPr codeName="Sheet34"/>
  <dimension ref="A1:H102"/>
  <sheetViews>
    <sheetView topLeftCell="A82" workbookViewId="0">
      <selection activeCell="A104" sqref="A104:M127"/>
    </sheetView>
  </sheetViews>
  <sheetFormatPr defaultRowHeight="15" x14ac:dyDescent="0.25"/>
  <cols>
    <col min="1" max="1" width="23.14062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102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474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5.75</v>
      </c>
      <c r="E14" s="23">
        <f>ROUND(C14*D14,2)</f>
        <v>43.13</v>
      </c>
      <c r="F14" s="16">
        <v>0</v>
      </c>
      <c r="G14" s="23">
        <f>ROUND(E14*F14,2)</f>
        <v>0</v>
      </c>
      <c r="H14" s="23">
        <f>ROUND(E14-G14,2)</f>
        <v>43.13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107</v>
      </c>
      <c r="B35" s="14" t="s">
        <v>18</v>
      </c>
      <c r="C35" s="15">
        <v>1.6</v>
      </c>
      <c r="D35" s="14">
        <v>5.2</v>
      </c>
      <c r="E35" s="23">
        <f t="shared" ref="E35:E43" si="3">ROUND(C35*D35,2)</f>
        <v>8.32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8.32</v>
      </c>
    </row>
    <row r="36" spans="1:8" x14ac:dyDescent="0.25">
      <c r="A36" s="14" t="s">
        <v>108</v>
      </c>
      <c r="B36" s="14" t="s">
        <v>18</v>
      </c>
      <c r="C36" s="15">
        <v>2.25</v>
      </c>
      <c r="D36" s="14">
        <v>6</v>
      </c>
      <c r="E36" s="23">
        <f t="shared" si="3"/>
        <v>13.5</v>
      </c>
      <c r="F36" s="16">
        <v>0</v>
      </c>
      <c r="G36" s="23">
        <f t="shared" si="4"/>
        <v>0</v>
      </c>
      <c r="H36" s="23">
        <f t="shared" si="5"/>
        <v>13.5</v>
      </c>
    </row>
    <row r="37" spans="1:8" x14ac:dyDescent="0.25">
      <c r="A37" s="14" t="s">
        <v>109</v>
      </c>
      <c r="B37" s="14" t="s">
        <v>18</v>
      </c>
      <c r="C37" s="15">
        <v>0.48</v>
      </c>
      <c r="D37" s="14">
        <v>2</v>
      </c>
      <c r="E37" s="23">
        <f t="shared" si="3"/>
        <v>0.96</v>
      </c>
      <c r="F37" s="16">
        <v>0</v>
      </c>
      <c r="G37" s="23">
        <f t="shared" si="4"/>
        <v>0</v>
      </c>
      <c r="H37" s="23">
        <f t="shared" si="5"/>
        <v>0.96</v>
      </c>
    </row>
    <row r="38" spans="1:8" x14ac:dyDescent="0.25">
      <c r="A38" s="14" t="s">
        <v>79</v>
      </c>
      <c r="B38" s="14" t="s">
        <v>18</v>
      </c>
      <c r="C38" s="15">
        <v>7.29</v>
      </c>
      <c r="D38" s="14">
        <v>2</v>
      </c>
      <c r="E38" s="23">
        <f t="shared" si="3"/>
        <v>14.58</v>
      </c>
      <c r="F38" s="16">
        <v>0</v>
      </c>
      <c r="G38" s="23">
        <f t="shared" si="4"/>
        <v>0</v>
      </c>
      <c r="H38" s="23">
        <f t="shared" si="5"/>
        <v>14.58</v>
      </c>
    </row>
    <row r="39" spans="1:8" x14ac:dyDescent="0.25">
      <c r="A39" s="14" t="s">
        <v>78</v>
      </c>
      <c r="B39" s="14" t="s">
        <v>29</v>
      </c>
      <c r="C39" s="15">
        <v>6.75</v>
      </c>
      <c r="D39" s="14">
        <v>1.5</v>
      </c>
      <c r="E39" s="23">
        <f t="shared" si="3"/>
        <v>10.130000000000001</v>
      </c>
      <c r="F39" s="16">
        <v>0</v>
      </c>
      <c r="G39" s="23">
        <f t="shared" si="4"/>
        <v>0</v>
      </c>
      <c r="H39" s="23">
        <f t="shared" si="5"/>
        <v>10.130000000000001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30</v>
      </c>
      <c r="C44" s="23"/>
      <c r="E44" s="23"/>
    </row>
    <row r="45" spans="1:8" x14ac:dyDescent="0.25">
      <c r="A45" s="14" t="s">
        <v>31</v>
      </c>
      <c r="B45" s="14" t="s">
        <v>32</v>
      </c>
      <c r="C45" s="15">
        <v>0.24</v>
      </c>
      <c r="D45" s="14">
        <v>33</v>
      </c>
      <c r="E45" s="23">
        <f>ROUND(C45*D45,2)</f>
        <v>7.92</v>
      </c>
      <c r="F45" s="16">
        <v>0</v>
      </c>
      <c r="G45" s="23">
        <f>ROUND(E45*F45,2)</f>
        <v>0</v>
      </c>
      <c r="H45" s="23">
        <f>ROUND(E45-G45,2)</f>
        <v>7.92</v>
      </c>
    </row>
    <row r="46" spans="1:8" x14ac:dyDescent="0.25">
      <c r="A46" s="13" t="s">
        <v>33</v>
      </c>
      <c r="C46" s="23"/>
      <c r="E46" s="23"/>
    </row>
    <row r="47" spans="1:8" x14ac:dyDescent="0.25">
      <c r="A47" s="14" t="s">
        <v>472</v>
      </c>
      <c r="B47" s="14" t="s">
        <v>60</v>
      </c>
      <c r="C47" s="15">
        <v>3.64</v>
      </c>
      <c r="D47" s="14">
        <v>45</v>
      </c>
      <c r="E47" s="23">
        <f>ROUND(C47*D47,2)</f>
        <v>163.80000000000001</v>
      </c>
      <c r="F47" s="16">
        <v>0</v>
      </c>
      <c r="G47" s="23">
        <f>ROUND(E47*F47,2)</f>
        <v>0</v>
      </c>
      <c r="H47" s="23">
        <f>ROUND(E47-G47,2)</f>
        <v>163.80000000000001</v>
      </c>
    </row>
    <row r="48" spans="1:8" x14ac:dyDescent="0.25">
      <c r="A48" s="13" t="s">
        <v>85</v>
      </c>
      <c r="C48" s="23"/>
      <c r="E48" s="23"/>
    </row>
    <row r="49" spans="1:8" x14ac:dyDescent="0.25">
      <c r="A49" s="14" t="s">
        <v>86</v>
      </c>
      <c r="B49" s="14" t="s">
        <v>18</v>
      </c>
      <c r="C49" s="15">
        <v>0.05</v>
      </c>
      <c r="D49" s="14">
        <v>51</v>
      </c>
      <c r="E49" s="23">
        <f>ROUND(C49*D49,2)</f>
        <v>2.5499999999999998</v>
      </c>
      <c r="F49" s="16">
        <v>0</v>
      </c>
      <c r="G49" s="23">
        <f>ROUND(E49*F49,2)</f>
        <v>0</v>
      </c>
      <c r="H49" s="23">
        <f>ROUND(E49-G49,2)</f>
        <v>2.5499999999999998</v>
      </c>
    </row>
    <row r="50" spans="1:8" x14ac:dyDescent="0.25">
      <c r="A50" s="13" t="s">
        <v>113</v>
      </c>
      <c r="C50" s="23"/>
      <c r="E50" s="23"/>
    </row>
    <row r="51" spans="1:8" x14ac:dyDescent="0.25">
      <c r="A51" s="14" t="s">
        <v>114</v>
      </c>
      <c r="B51" s="14" t="s">
        <v>26</v>
      </c>
      <c r="C51" s="15">
        <v>3.3</v>
      </c>
      <c r="D51" s="14">
        <v>0.4</v>
      </c>
      <c r="E51" s="23">
        <f>ROUND(C51*D51,2)</f>
        <v>1.32</v>
      </c>
      <c r="F51" s="16">
        <v>0</v>
      </c>
      <c r="G51" s="23">
        <f>ROUND(E51*F51,2)</f>
        <v>0</v>
      </c>
      <c r="H51" s="23">
        <f>ROUND(E51-G51,2)</f>
        <v>1.32</v>
      </c>
    </row>
    <row r="52" spans="1:8" x14ac:dyDescent="0.25">
      <c r="A52" s="13" t="s">
        <v>61</v>
      </c>
      <c r="C52" s="23"/>
      <c r="E52" s="23"/>
    </row>
    <row r="53" spans="1:8" x14ac:dyDescent="0.25">
      <c r="A53" s="14" t="s">
        <v>62</v>
      </c>
      <c r="B53" s="14" t="s">
        <v>48</v>
      </c>
      <c r="C53" s="15">
        <v>9</v>
      </c>
      <c r="D53" s="14">
        <v>1</v>
      </c>
      <c r="E53" s="23">
        <f>ROUND(C53*D53,2)</f>
        <v>9</v>
      </c>
      <c r="F53" s="16">
        <v>0</v>
      </c>
      <c r="G53" s="23">
        <f>ROUND(E53*F53,2)</f>
        <v>0</v>
      </c>
      <c r="H53" s="23">
        <f>ROUND(E53-G53,2)</f>
        <v>9</v>
      </c>
    </row>
    <row r="54" spans="1:8" x14ac:dyDescent="0.25">
      <c r="A54" s="13" t="s">
        <v>87</v>
      </c>
      <c r="C54" s="23"/>
      <c r="E54" s="23"/>
    </row>
    <row r="55" spans="1:8" x14ac:dyDescent="0.25">
      <c r="A55" s="14" t="s">
        <v>88</v>
      </c>
      <c r="B55" s="14" t="s">
        <v>48</v>
      </c>
      <c r="C55" s="15">
        <v>1</v>
      </c>
      <c r="D55" s="14">
        <v>1</v>
      </c>
      <c r="E55" s="23">
        <f>ROUND(C55*D55,2)</f>
        <v>1</v>
      </c>
      <c r="F55" s="16">
        <v>0</v>
      </c>
      <c r="G55" s="23">
        <f>ROUND(E55*F55,2)</f>
        <v>0</v>
      </c>
      <c r="H55" s="23">
        <f>ROUND(E55-G55,2)</f>
        <v>1</v>
      </c>
    </row>
    <row r="56" spans="1:8" x14ac:dyDescent="0.25">
      <c r="A56" s="13" t="s">
        <v>34</v>
      </c>
      <c r="C56" s="23"/>
      <c r="E56" s="23"/>
    </row>
    <row r="57" spans="1:8" x14ac:dyDescent="0.25">
      <c r="A57" s="14" t="s">
        <v>35</v>
      </c>
      <c r="B57" s="14" t="s">
        <v>36</v>
      </c>
      <c r="C57" s="15">
        <v>51.39</v>
      </c>
      <c r="D57" s="14">
        <v>0.66600000000000004</v>
      </c>
      <c r="E57" s="23">
        <f>ROUND(C57*D57,2)</f>
        <v>34.229999999999997</v>
      </c>
      <c r="F57" s="16">
        <v>0</v>
      </c>
      <c r="G57" s="23">
        <f>ROUND(E57*F57,2)</f>
        <v>0</v>
      </c>
      <c r="H57" s="23">
        <f>ROUND(E57-G57,2)</f>
        <v>34.229999999999997</v>
      </c>
    </row>
    <row r="58" spans="1:8" x14ac:dyDescent="0.25">
      <c r="A58" s="13" t="s">
        <v>115</v>
      </c>
      <c r="C58" s="23"/>
      <c r="E58" s="23"/>
    </row>
    <row r="59" spans="1:8" x14ac:dyDescent="0.25">
      <c r="A59" s="14" t="s">
        <v>116</v>
      </c>
      <c r="B59" s="14" t="s">
        <v>48</v>
      </c>
      <c r="C59" s="15">
        <v>8</v>
      </c>
      <c r="D59" s="14">
        <v>1</v>
      </c>
      <c r="E59" s="23">
        <f>ROUND(C59*D59,2)</f>
        <v>8</v>
      </c>
      <c r="F59" s="16">
        <v>0</v>
      </c>
      <c r="G59" s="23">
        <f>ROUND(E59*F59,2)</f>
        <v>0</v>
      </c>
      <c r="H59" s="23">
        <f>ROUND(E59-G59,2)</f>
        <v>8</v>
      </c>
    </row>
    <row r="60" spans="1:8" x14ac:dyDescent="0.25">
      <c r="A60" s="13" t="s">
        <v>117</v>
      </c>
      <c r="C60" s="23"/>
      <c r="E60" s="23"/>
    </row>
    <row r="61" spans="1:8" x14ac:dyDescent="0.25">
      <c r="A61" s="14" t="s">
        <v>118</v>
      </c>
      <c r="B61" s="14" t="s">
        <v>48</v>
      </c>
      <c r="C61" s="15">
        <v>10</v>
      </c>
      <c r="D61" s="14">
        <v>0.33300000000000002</v>
      </c>
      <c r="E61" s="23">
        <f>ROUND(C61*D61,2)</f>
        <v>3.33</v>
      </c>
      <c r="F61" s="16">
        <v>0</v>
      </c>
      <c r="G61" s="23">
        <f>ROUND(E61*F61,2)</f>
        <v>0</v>
      </c>
      <c r="H61" s="23">
        <f>ROUND(E61-G61,2)</f>
        <v>3.33</v>
      </c>
    </row>
    <row r="62" spans="1:8" x14ac:dyDescent="0.25">
      <c r="A62" s="13" t="s">
        <v>37</v>
      </c>
      <c r="C62" s="23"/>
      <c r="E62" s="23"/>
    </row>
    <row r="63" spans="1:8" x14ac:dyDescent="0.25">
      <c r="A63" s="14" t="s">
        <v>38</v>
      </c>
      <c r="B63" s="14" t="s">
        <v>39</v>
      </c>
      <c r="C63" s="15">
        <v>18.690000000000001</v>
      </c>
      <c r="D63" s="14">
        <v>0.50249999999999995</v>
      </c>
      <c r="E63" s="23">
        <f>ROUND(C63*D63,2)</f>
        <v>9.39</v>
      </c>
      <c r="F63" s="16">
        <v>0</v>
      </c>
      <c r="G63" s="23">
        <f>ROUND(E63*F63,2)</f>
        <v>0</v>
      </c>
      <c r="H63" s="23">
        <f>ROUND(E63-G63,2)</f>
        <v>9.39</v>
      </c>
    </row>
    <row r="64" spans="1:8" x14ac:dyDescent="0.25">
      <c r="A64" s="14" t="s">
        <v>91</v>
      </c>
      <c r="B64" s="14" t="s">
        <v>39</v>
      </c>
      <c r="C64" s="15">
        <v>18.690000000000001</v>
      </c>
      <c r="D64" s="14">
        <v>0.20760000000000001</v>
      </c>
      <c r="E64" s="23">
        <f>ROUND(C64*D64,2)</f>
        <v>3.88</v>
      </c>
      <c r="F64" s="16">
        <v>0</v>
      </c>
      <c r="G64" s="23">
        <f>ROUND(E64*F64,2)</f>
        <v>0</v>
      </c>
      <c r="H64" s="23">
        <f>ROUND(E64-G64,2)</f>
        <v>3.88</v>
      </c>
    </row>
    <row r="65" spans="1:8" x14ac:dyDescent="0.25">
      <c r="A65" s="13" t="s">
        <v>40</v>
      </c>
      <c r="C65" s="23"/>
      <c r="E65" s="23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0.3</v>
      </c>
      <c r="E66" s="23">
        <f>ROUND(C66*D66,2)</f>
        <v>2.72</v>
      </c>
      <c r="F66" s="16">
        <v>0</v>
      </c>
      <c r="G66" s="23">
        <f>ROUND(E66*F66,2)</f>
        <v>0</v>
      </c>
      <c r="H66" s="23">
        <f>ROUND(E66-G66,2)</f>
        <v>2.72</v>
      </c>
    </row>
    <row r="67" spans="1:8" x14ac:dyDescent="0.25">
      <c r="A67" s="14" t="s">
        <v>42</v>
      </c>
      <c r="B67" s="14" t="s">
        <v>39</v>
      </c>
      <c r="C67" s="15">
        <v>9.06</v>
      </c>
      <c r="D67" s="14">
        <v>6.25E-2</v>
      </c>
      <c r="E67" s="23">
        <f>ROUND(C67*D67,2)</f>
        <v>0.56999999999999995</v>
      </c>
      <c r="F67" s="16">
        <v>0</v>
      </c>
      <c r="G67" s="23">
        <f>ROUND(E67*F67,2)</f>
        <v>0</v>
      </c>
      <c r="H67" s="23">
        <f>ROUND(E67-G67,2)</f>
        <v>0.56999999999999995</v>
      </c>
    </row>
    <row r="68" spans="1:8" x14ac:dyDescent="0.25">
      <c r="A68" s="13" t="s">
        <v>43</v>
      </c>
      <c r="C68" s="23"/>
      <c r="E68" s="23"/>
    </row>
    <row r="69" spans="1:8" x14ac:dyDescent="0.25">
      <c r="A69" s="14" t="s">
        <v>42</v>
      </c>
      <c r="B69" s="14" t="s">
        <v>39</v>
      </c>
      <c r="C69" s="15">
        <v>9.06</v>
      </c>
      <c r="D69" s="14">
        <v>0.1236</v>
      </c>
      <c r="E69" s="23">
        <f>ROUND(C69*D69,2)</f>
        <v>1.1200000000000001</v>
      </c>
      <c r="F69" s="16">
        <v>0</v>
      </c>
      <c r="G69" s="23">
        <f>ROUND(E69*F69,2)</f>
        <v>0</v>
      </c>
      <c r="H69" s="23">
        <f>ROUND(E69-G69,2)</f>
        <v>1.1200000000000001</v>
      </c>
    </row>
    <row r="70" spans="1:8" x14ac:dyDescent="0.25">
      <c r="A70" s="14" t="s">
        <v>91</v>
      </c>
      <c r="B70" s="14" t="s">
        <v>39</v>
      </c>
      <c r="C70" s="15">
        <v>9.06</v>
      </c>
      <c r="D70" s="14">
        <v>0.18990000000000001</v>
      </c>
      <c r="E70" s="23">
        <f>ROUND(C70*D70,2)</f>
        <v>1.72</v>
      </c>
      <c r="F70" s="16">
        <v>0</v>
      </c>
      <c r="G70" s="23">
        <f>ROUND(E70*F70,2)</f>
        <v>0</v>
      </c>
      <c r="H70" s="23">
        <f>ROUND(E70-G70,2)</f>
        <v>1.72</v>
      </c>
    </row>
    <row r="71" spans="1:8" x14ac:dyDescent="0.25">
      <c r="A71" s="14" t="s">
        <v>44</v>
      </c>
      <c r="B71" s="14" t="s">
        <v>39</v>
      </c>
      <c r="C71" s="15">
        <v>18.7</v>
      </c>
      <c r="D71" s="14">
        <v>0.50529999999999997</v>
      </c>
      <c r="E71" s="23">
        <f>ROUND(C71*D71,2)</f>
        <v>9.4499999999999993</v>
      </c>
      <c r="F71" s="16">
        <v>0</v>
      </c>
      <c r="G71" s="23">
        <f>ROUND(E71*F71,2)</f>
        <v>0</v>
      </c>
      <c r="H71" s="23">
        <f>ROUND(E71-G71,2)</f>
        <v>9.4499999999999993</v>
      </c>
    </row>
    <row r="72" spans="1:8" x14ac:dyDescent="0.25">
      <c r="A72" s="13" t="s">
        <v>45</v>
      </c>
      <c r="C72" s="23"/>
      <c r="E72" s="23"/>
    </row>
    <row r="73" spans="1:8" x14ac:dyDescent="0.25">
      <c r="A73" s="14" t="s">
        <v>38</v>
      </c>
      <c r="B73" s="14" t="s">
        <v>19</v>
      </c>
      <c r="C73" s="15">
        <v>2.86</v>
      </c>
      <c r="D73" s="14">
        <v>7.2736999999999998</v>
      </c>
      <c r="E73" s="23">
        <f>ROUND(C73*D73,2)</f>
        <v>20.8</v>
      </c>
      <c r="F73" s="16">
        <v>0</v>
      </c>
      <c r="G73" s="23">
        <f>ROUND(E73*F73,2)</f>
        <v>0</v>
      </c>
      <c r="H73" s="23">
        <f>ROUND(E73-G73,2)</f>
        <v>20.8</v>
      </c>
    </row>
    <row r="74" spans="1:8" x14ac:dyDescent="0.25">
      <c r="A74" s="14" t="s">
        <v>91</v>
      </c>
      <c r="B74" s="14" t="s">
        <v>19</v>
      </c>
      <c r="C74" s="15">
        <v>2.86</v>
      </c>
      <c r="D74" s="14">
        <v>4.8836000000000004</v>
      </c>
      <c r="E74" s="23">
        <f>ROUND(C74*D74,2)</f>
        <v>13.97</v>
      </c>
      <c r="F74" s="16">
        <v>0</v>
      </c>
      <c r="G74" s="23">
        <f>ROUND(E74*F74,2)</f>
        <v>0</v>
      </c>
      <c r="H74" s="23">
        <f>ROUND(E74-G74,2)</f>
        <v>13.97</v>
      </c>
    </row>
    <row r="75" spans="1:8" x14ac:dyDescent="0.25">
      <c r="A75" s="14" t="s">
        <v>46</v>
      </c>
      <c r="B75" s="14" t="s">
        <v>19</v>
      </c>
      <c r="C75" s="15">
        <v>2.86</v>
      </c>
      <c r="D75" s="14">
        <v>8.5535999999999994</v>
      </c>
      <c r="E75" s="23">
        <f>ROUND(C75*D75,2)</f>
        <v>24.46</v>
      </c>
      <c r="F75" s="16">
        <v>0</v>
      </c>
      <c r="G75" s="23">
        <f>ROUND(E75*F75,2)</f>
        <v>0</v>
      </c>
      <c r="H75" s="23">
        <f>ROUND(E75-G75,2)</f>
        <v>24.46</v>
      </c>
    </row>
    <row r="76" spans="1:8" x14ac:dyDescent="0.25">
      <c r="A76" s="13" t="s">
        <v>47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12.07</v>
      </c>
      <c r="D77" s="14">
        <v>1</v>
      </c>
      <c r="E77" s="23">
        <f>ROUND(C77*D77,2)</f>
        <v>12.07</v>
      </c>
      <c r="F77" s="16">
        <v>0</v>
      </c>
      <c r="G77" s="23">
        <f>ROUND(E77*F77,2)</f>
        <v>0</v>
      </c>
      <c r="H77" s="23">
        <f t="shared" ref="H77:H83" si="6">ROUND(E77-G77,2)</f>
        <v>12.07</v>
      </c>
    </row>
    <row r="78" spans="1:8" x14ac:dyDescent="0.25">
      <c r="A78" s="14" t="s">
        <v>38</v>
      </c>
      <c r="B78" s="14" t="s">
        <v>48</v>
      </c>
      <c r="C78" s="15">
        <v>5.78</v>
      </c>
      <c r="D78" s="14">
        <v>1</v>
      </c>
      <c r="E78" s="23">
        <f>ROUND(C78*D78,2)</f>
        <v>5.78</v>
      </c>
      <c r="F78" s="16">
        <v>0</v>
      </c>
      <c r="G78" s="23">
        <f>ROUND(E78*F78,2)</f>
        <v>0</v>
      </c>
      <c r="H78" s="23">
        <f t="shared" si="6"/>
        <v>5.78</v>
      </c>
    </row>
    <row r="79" spans="1:8" x14ac:dyDescent="0.25">
      <c r="A79" s="14" t="s">
        <v>91</v>
      </c>
      <c r="B79" s="14" t="s">
        <v>48</v>
      </c>
      <c r="C79" s="15">
        <v>29.85</v>
      </c>
      <c r="D79" s="14">
        <v>1</v>
      </c>
      <c r="E79" s="23">
        <f>ROUND(C79*D79,2)</f>
        <v>29.85</v>
      </c>
      <c r="F79" s="16">
        <v>0</v>
      </c>
      <c r="G79" s="23">
        <f>ROUND(E79*F79,2)</f>
        <v>0</v>
      </c>
      <c r="H79" s="23">
        <f t="shared" si="6"/>
        <v>29.85</v>
      </c>
    </row>
    <row r="80" spans="1:8" x14ac:dyDescent="0.25">
      <c r="A80" s="14" t="s">
        <v>46</v>
      </c>
      <c r="B80" s="14" t="s">
        <v>48</v>
      </c>
      <c r="C80" s="15">
        <v>7.16</v>
      </c>
      <c r="D80" s="14">
        <v>1</v>
      </c>
      <c r="E80" s="23">
        <f>ROUND(C80*D80,2)</f>
        <v>7.16</v>
      </c>
      <c r="F80" s="16">
        <v>0</v>
      </c>
      <c r="G80" s="23">
        <f>ROUND(E80*F80,2)</f>
        <v>0</v>
      </c>
      <c r="H80" s="23">
        <f t="shared" si="6"/>
        <v>7.16</v>
      </c>
    </row>
    <row r="81" spans="1:8" x14ac:dyDescent="0.25">
      <c r="A81" s="9" t="s">
        <v>49</v>
      </c>
      <c r="B81" s="9" t="s">
        <v>48</v>
      </c>
      <c r="C81" s="10">
        <v>32.799999999999997</v>
      </c>
      <c r="D81" s="9">
        <v>1</v>
      </c>
      <c r="E81" s="22">
        <f>ROUND(C81*D81,2)</f>
        <v>32.799999999999997</v>
      </c>
      <c r="F81" s="11">
        <v>0</v>
      </c>
      <c r="G81" s="22">
        <f>ROUND(E81*F81,2)</f>
        <v>0</v>
      </c>
      <c r="H81" s="22">
        <f t="shared" si="6"/>
        <v>32.799999999999997</v>
      </c>
    </row>
    <row r="82" spans="1:8" x14ac:dyDescent="0.25">
      <c r="A82" s="7" t="s">
        <v>50</v>
      </c>
      <c r="C82" s="23"/>
      <c r="E82" s="23">
        <f>SUM(E13:E81)</f>
        <v>1003.1300000000002</v>
      </c>
      <c r="G82" s="12">
        <f>SUM(G13:G81)</f>
        <v>0</v>
      </c>
      <c r="H82" s="12">
        <f t="shared" si="6"/>
        <v>1003.13</v>
      </c>
    </row>
    <row r="83" spans="1:8" x14ac:dyDescent="0.25">
      <c r="A83" s="7" t="s">
        <v>51</v>
      </c>
      <c r="C83" s="23"/>
      <c r="E83" s="23">
        <f>+E9-E82</f>
        <v>63.069999999999823</v>
      </c>
      <c r="G83" s="12">
        <f>+G9-G82</f>
        <v>0</v>
      </c>
      <c r="H83" s="12">
        <f t="shared" si="6"/>
        <v>63.07</v>
      </c>
    </row>
    <row r="84" spans="1:8" x14ac:dyDescent="0.25">
      <c r="A84" t="s">
        <v>12</v>
      </c>
      <c r="C84" s="23"/>
      <c r="E84" s="23"/>
    </row>
    <row r="85" spans="1:8" x14ac:dyDescent="0.25">
      <c r="A85" s="7" t="s">
        <v>52</v>
      </c>
      <c r="C85" s="23"/>
      <c r="E85" s="23"/>
    </row>
    <row r="86" spans="1:8" x14ac:dyDescent="0.25">
      <c r="A86" s="14" t="s">
        <v>42</v>
      </c>
      <c r="B86" s="14" t="s">
        <v>48</v>
      </c>
      <c r="C86" s="15">
        <v>24.17</v>
      </c>
      <c r="D86" s="14">
        <v>1</v>
      </c>
      <c r="E86" s="23">
        <f>ROUND(C86*D86,2)</f>
        <v>24.17</v>
      </c>
      <c r="F86" s="16">
        <v>0</v>
      </c>
      <c r="G86" s="23">
        <f>ROUND(E86*F86,2)</f>
        <v>0</v>
      </c>
      <c r="H86" s="23">
        <f t="shared" ref="H86:H92" si="7">ROUND(E86-G86,2)</f>
        <v>24.17</v>
      </c>
    </row>
    <row r="87" spans="1:8" x14ac:dyDescent="0.25">
      <c r="A87" s="14" t="s">
        <v>38</v>
      </c>
      <c r="B87" s="14" t="s">
        <v>48</v>
      </c>
      <c r="C87" s="15">
        <v>44.81</v>
      </c>
      <c r="D87" s="14">
        <v>1</v>
      </c>
      <c r="E87" s="23">
        <f>ROUND(C87*D87,2)</f>
        <v>44.81</v>
      </c>
      <c r="F87" s="16">
        <v>0</v>
      </c>
      <c r="G87" s="23">
        <f>ROUND(E87*F87,2)</f>
        <v>0</v>
      </c>
      <c r="H87" s="23">
        <f t="shared" si="7"/>
        <v>44.81</v>
      </c>
    </row>
    <row r="88" spans="1:8" x14ac:dyDescent="0.25">
      <c r="A88" s="14" t="s">
        <v>91</v>
      </c>
      <c r="B88" s="14" t="s">
        <v>48</v>
      </c>
      <c r="C88" s="15">
        <v>145.02000000000001</v>
      </c>
      <c r="D88" s="14">
        <v>1</v>
      </c>
      <c r="E88" s="23">
        <f>ROUND(C88*D88,2)</f>
        <v>145.02000000000001</v>
      </c>
      <c r="F88" s="16">
        <v>0</v>
      </c>
      <c r="G88" s="23">
        <f>ROUND(E88*F88,2)</f>
        <v>0</v>
      </c>
      <c r="H88" s="23">
        <f t="shared" si="7"/>
        <v>145.02000000000001</v>
      </c>
    </row>
    <row r="89" spans="1:8" x14ac:dyDescent="0.25">
      <c r="A89" s="9" t="s">
        <v>46</v>
      </c>
      <c r="B89" s="9" t="s">
        <v>48</v>
      </c>
      <c r="C89" s="10">
        <v>74.47</v>
      </c>
      <c r="D89" s="9">
        <v>1</v>
      </c>
      <c r="E89" s="22">
        <f>ROUND(C89*D89,2)</f>
        <v>74.47</v>
      </c>
      <c r="F89" s="11">
        <v>0</v>
      </c>
      <c r="G89" s="22">
        <f>ROUND(E89*F89,2)</f>
        <v>0</v>
      </c>
      <c r="H89" s="22">
        <f t="shared" si="7"/>
        <v>74.47</v>
      </c>
    </row>
    <row r="90" spans="1:8" x14ac:dyDescent="0.25">
      <c r="A90" s="7" t="s">
        <v>53</v>
      </c>
      <c r="C90" s="23"/>
      <c r="E90" s="23">
        <f>SUM(E86:E89)</f>
        <v>288.47000000000003</v>
      </c>
      <c r="G90" s="12">
        <f>SUM(G86:G89)</f>
        <v>0</v>
      </c>
      <c r="H90" s="12">
        <f t="shared" si="7"/>
        <v>288.47000000000003</v>
      </c>
    </row>
    <row r="91" spans="1:8" x14ac:dyDescent="0.25">
      <c r="A91" s="7" t="s">
        <v>54</v>
      </c>
      <c r="C91" s="23"/>
      <c r="E91" s="23">
        <f>+E82+E90</f>
        <v>1291.6000000000004</v>
      </c>
      <c r="G91" s="12">
        <f>+G82+G90</f>
        <v>0</v>
      </c>
      <c r="H91" s="12">
        <f t="shared" si="7"/>
        <v>1291.5999999999999</v>
      </c>
    </row>
    <row r="92" spans="1:8" x14ac:dyDescent="0.25">
      <c r="A92" s="7" t="s">
        <v>55</v>
      </c>
      <c r="C92" s="23"/>
      <c r="E92" s="23">
        <f>+E9-E91</f>
        <v>-225.40000000000032</v>
      </c>
      <c r="G92" s="12">
        <f>+G9-G91</f>
        <v>0</v>
      </c>
      <c r="H92" s="12">
        <f t="shared" si="7"/>
        <v>-225.4</v>
      </c>
    </row>
    <row r="93" spans="1:8" x14ac:dyDescent="0.25">
      <c r="A93" t="s">
        <v>119</v>
      </c>
      <c r="C93" s="23"/>
      <c r="E93" s="23"/>
    </row>
    <row r="94" spans="1:8" x14ac:dyDescent="0.25">
      <c r="A94" t="s">
        <v>424</v>
      </c>
      <c r="C94" s="23"/>
      <c r="E94" s="23"/>
    </row>
    <row r="95" spans="1:8" x14ac:dyDescent="0.25">
      <c r="C95" s="23"/>
      <c r="E95" s="23"/>
    </row>
    <row r="96" spans="1:8" x14ac:dyDescent="0.25">
      <c r="A96" s="7" t="s">
        <v>120</v>
      </c>
      <c r="C96" s="23"/>
      <c r="E96" s="23"/>
    </row>
    <row r="97" spans="1:5" x14ac:dyDescent="0.25">
      <c r="A97" s="7" t="s">
        <v>121</v>
      </c>
      <c r="C97" s="23"/>
      <c r="E97" s="23"/>
    </row>
    <row r="98" spans="1:5" x14ac:dyDescent="0.25">
      <c r="A98" t="str" cm="1">
        <f t="array" aca="1" ref="A98" ca="1">MID(CELL("filename",A1),FIND("]",CELL("filename",A1))+1,256)</f>
        <v>cotton22</v>
      </c>
    </row>
    <row r="99" spans="1:5" x14ac:dyDescent="0.25">
      <c r="A99" s="7" t="s">
        <v>50</v>
      </c>
      <c r="E99" s="25">
        <f>VLOOKUP(A99,$A$1:$H$98,5,FALSE)</f>
        <v>1003.1300000000002</v>
      </c>
    </row>
    <row r="100" spans="1:5" x14ac:dyDescent="0.25">
      <c r="A100" s="7" t="s">
        <v>288</v>
      </c>
      <c r="E100" s="25">
        <f>VLOOKUP(A100,$A$1:$H$98,5,FALSE)</f>
        <v>288.47000000000003</v>
      </c>
    </row>
    <row r="101" spans="1:5" x14ac:dyDescent="0.25">
      <c r="A101" s="7" t="s">
        <v>289</v>
      </c>
      <c r="E101" s="25">
        <f t="shared" ref="E101:E102" si="8">VLOOKUP(A101,$A$1:$H$98,5,FALSE)</f>
        <v>1291.6000000000004</v>
      </c>
    </row>
    <row r="102" spans="1:5" x14ac:dyDescent="0.25">
      <c r="A102" s="7" t="s">
        <v>55</v>
      </c>
      <c r="E102" s="25">
        <f t="shared" si="8"/>
        <v>-225.40000000000032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2A4C-0CCB-41FF-A56C-09B48930A412}">
  <sheetPr codeName="Sheet35"/>
  <dimension ref="A1:H102"/>
  <sheetViews>
    <sheetView workbookViewId="0">
      <selection activeCell="A104" sqref="A104:M127"/>
    </sheetView>
  </sheetViews>
  <sheetFormatPr defaultRowHeight="15" x14ac:dyDescent="0.25"/>
  <cols>
    <col min="1" max="1" width="20.14062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157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476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5.75</v>
      </c>
      <c r="E14" s="23">
        <f>ROUND(C14*D14,2)</f>
        <v>43.13</v>
      </c>
      <c r="F14" s="16">
        <v>0</v>
      </c>
      <c r="G14" s="23">
        <f>ROUND(E14*F14,2)</f>
        <v>0</v>
      </c>
      <c r="H14" s="23">
        <f>ROUND(E14-G14,2)</f>
        <v>43.13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34.358199999999997</v>
      </c>
      <c r="E23" s="23">
        <f>ROUND(C23*D23,2)</f>
        <v>82.8</v>
      </c>
      <c r="F23" s="16">
        <v>0</v>
      </c>
      <c r="G23" s="23">
        <f>ROUND(E23*F23,2)</f>
        <v>0</v>
      </c>
      <c r="H23" s="23">
        <f>ROUND(E23-G23,2)</f>
        <v>82.8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107</v>
      </c>
      <c r="B35" s="14" t="s">
        <v>18</v>
      </c>
      <c r="C35" s="15">
        <v>1.6</v>
      </c>
      <c r="D35" s="14">
        <v>5.2</v>
      </c>
      <c r="E35" s="23">
        <f t="shared" ref="E35:E43" si="3">ROUND(C35*D35,2)</f>
        <v>8.32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8.32</v>
      </c>
    </row>
    <row r="36" spans="1:8" x14ac:dyDescent="0.25">
      <c r="A36" s="14" t="s">
        <v>79</v>
      </c>
      <c r="B36" s="14" t="s">
        <v>18</v>
      </c>
      <c r="C36" s="15">
        <v>7.29</v>
      </c>
      <c r="D36" s="14">
        <v>2</v>
      </c>
      <c r="E36" s="23">
        <f t="shared" si="3"/>
        <v>14.58</v>
      </c>
      <c r="F36" s="16">
        <v>0</v>
      </c>
      <c r="G36" s="23">
        <f t="shared" si="4"/>
        <v>0</v>
      </c>
      <c r="H36" s="23">
        <f t="shared" si="5"/>
        <v>14.58</v>
      </c>
    </row>
    <row r="37" spans="1:8" x14ac:dyDescent="0.25">
      <c r="A37" s="14" t="s">
        <v>108</v>
      </c>
      <c r="B37" s="14" t="s">
        <v>18</v>
      </c>
      <c r="C37" s="15">
        <v>2.25</v>
      </c>
      <c r="D37" s="14">
        <v>6</v>
      </c>
      <c r="E37" s="23">
        <f t="shared" si="3"/>
        <v>13.5</v>
      </c>
      <c r="F37" s="16">
        <v>0</v>
      </c>
      <c r="G37" s="23">
        <f t="shared" si="4"/>
        <v>0</v>
      </c>
      <c r="H37" s="23">
        <f t="shared" si="5"/>
        <v>13.5</v>
      </c>
    </row>
    <row r="38" spans="1:8" x14ac:dyDescent="0.25">
      <c r="A38" s="14" t="s">
        <v>109</v>
      </c>
      <c r="B38" s="14" t="s">
        <v>18</v>
      </c>
      <c r="C38" s="15">
        <v>0.48</v>
      </c>
      <c r="D38" s="14">
        <v>2</v>
      </c>
      <c r="E38" s="23">
        <f t="shared" si="3"/>
        <v>0.96</v>
      </c>
      <c r="F38" s="16">
        <v>0</v>
      </c>
      <c r="G38" s="23">
        <f t="shared" si="4"/>
        <v>0</v>
      </c>
      <c r="H38" s="23">
        <f t="shared" si="5"/>
        <v>0.96</v>
      </c>
    </row>
    <row r="39" spans="1:8" x14ac:dyDescent="0.25">
      <c r="A39" s="14" t="s">
        <v>78</v>
      </c>
      <c r="B39" s="14" t="s">
        <v>29</v>
      </c>
      <c r="C39" s="15">
        <v>6.75</v>
      </c>
      <c r="D39" s="14">
        <v>1.5</v>
      </c>
      <c r="E39" s="23">
        <f t="shared" si="3"/>
        <v>10.130000000000001</v>
      </c>
      <c r="F39" s="16">
        <v>0</v>
      </c>
      <c r="G39" s="23">
        <f t="shared" si="4"/>
        <v>0</v>
      </c>
      <c r="H39" s="23">
        <f t="shared" si="5"/>
        <v>10.130000000000001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472</v>
      </c>
      <c r="B45" s="14" t="s">
        <v>60</v>
      </c>
      <c r="C45" s="15">
        <v>3.64</v>
      </c>
      <c r="D45" s="14">
        <v>45</v>
      </c>
      <c r="E45" s="23">
        <f>ROUND(C45*D45,2)</f>
        <v>163.80000000000001</v>
      </c>
      <c r="F45" s="16">
        <v>0</v>
      </c>
      <c r="G45" s="23">
        <f>ROUND(E45*F45,2)</f>
        <v>0</v>
      </c>
      <c r="H45" s="23">
        <f>ROUND(E45-G45,2)</f>
        <v>163.80000000000001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0.39929999999999999</v>
      </c>
      <c r="E61" s="23">
        <f>ROUND(C61*D61,2)</f>
        <v>7.46</v>
      </c>
      <c r="F61" s="16">
        <v>0</v>
      </c>
      <c r="G61" s="23">
        <f>ROUND(E61*F61,2)</f>
        <v>0</v>
      </c>
      <c r="H61" s="23">
        <f>ROUND(E61-G61,2)</f>
        <v>7.46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0.20369999999999999</v>
      </c>
      <c r="E64" s="23">
        <f>ROUND(C64*D64,2)</f>
        <v>1.85</v>
      </c>
      <c r="F64" s="16">
        <v>0</v>
      </c>
      <c r="G64" s="23">
        <f>ROUND(E64*F64,2)</f>
        <v>0</v>
      </c>
      <c r="H64" s="23">
        <f>ROUND(E64-G64,2)</f>
        <v>1.85</v>
      </c>
    </row>
    <row r="65" spans="1:8" x14ac:dyDescent="0.25">
      <c r="A65" s="13" t="s">
        <v>43</v>
      </c>
      <c r="C65" s="23"/>
      <c r="E65" s="23"/>
    </row>
    <row r="66" spans="1:8" x14ac:dyDescent="0.25">
      <c r="A66" s="14" t="s">
        <v>42</v>
      </c>
      <c r="B66" s="14" t="s">
        <v>39</v>
      </c>
      <c r="C66" s="15">
        <v>9.06</v>
      </c>
      <c r="D66" s="14">
        <v>0.1236</v>
      </c>
      <c r="E66" s="23">
        <f>ROUND(C66*D66,2)</f>
        <v>1.1200000000000001</v>
      </c>
      <c r="F66" s="16">
        <v>0</v>
      </c>
      <c r="G66" s="23">
        <f>ROUND(E66*F66,2)</f>
        <v>0</v>
      </c>
      <c r="H66" s="23">
        <f>ROUND(E66-G66,2)</f>
        <v>1.1200000000000001</v>
      </c>
    </row>
    <row r="67" spans="1:8" x14ac:dyDescent="0.25">
      <c r="A67" s="14" t="s">
        <v>91</v>
      </c>
      <c r="B67" s="14" t="s">
        <v>39</v>
      </c>
      <c r="C67" s="15">
        <v>9.06</v>
      </c>
      <c r="D67" s="14">
        <v>0.18990000000000001</v>
      </c>
      <c r="E67" s="23">
        <f>ROUND(C67*D67,2)</f>
        <v>1.72</v>
      </c>
      <c r="F67" s="16">
        <v>0</v>
      </c>
      <c r="G67" s="23">
        <f>ROUND(E67*F67,2)</f>
        <v>0</v>
      </c>
      <c r="H67" s="23">
        <f>ROUND(E67-G67,2)</f>
        <v>1.72</v>
      </c>
    </row>
    <row r="68" spans="1:8" x14ac:dyDescent="0.25">
      <c r="A68" s="14" t="s">
        <v>44</v>
      </c>
      <c r="B68" s="14" t="s">
        <v>39</v>
      </c>
      <c r="C68" s="15">
        <v>18.7</v>
      </c>
      <c r="D68" s="14">
        <v>0.48549999999999999</v>
      </c>
      <c r="E68" s="23">
        <f>ROUND(C68*D68,2)</f>
        <v>9.08</v>
      </c>
      <c r="F68" s="16">
        <v>0</v>
      </c>
      <c r="G68" s="23">
        <f>ROUND(E68*F68,2)</f>
        <v>0</v>
      </c>
      <c r="H68" s="23">
        <f>ROUND(E68-G68,2)</f>
        <v>9.08</v>
      </c>
    </row>
    <row r="69" spans="1:8" x14ac:dyDescent="0.25">
      <c r="A69" s="13" t="s">
        <v>45</v>
      </c>
      <c r="C69" s="23"/>
      <c r="E69" s="23"/>
    </row>
    <row r="70" spans="1:8" x14ac:dyDescent="0.25">
      <c r="A70" s="14" t="s">
        <v>38</v>
      </c>
      <c r="B70" s="14" t="s">
        <v>19</v>
      </c>
      <c r="C70" s="15">
        <v>2.86</v>
      </c>
      <c r="D70" s="14">
        <v>6.1665000000000001</v>
      </c>
      <c r="E70" s="23">
        <f>ROUND(C70*D70,2)</f>
        <v>17.64</v>
      </c>
      <c r="F70" s="16">
        <v>0</v>
      </c>
      <c r="G70" s="23">
        <f>ROUND(E70*F70,2)</f>
        <v>0</v>
      </c>
      <c r="H70" s="23">
        <f>ROUND(E70-G70,2)</f>
        <v>17.64</v>
      </c>
    </row>
    <row r="71" spans="1:8" x14ac:dyDescent="0.25">
      <c r="A71" s="14" t="s">
        <v>91</v>
      </c>
      <c r="B71" s="14" t="s">
        <v>19</v>
      </c>
      <c r="C71" s="15">
        <v>2.86</v>
      </c>
      <c r="D71" s="14">
        <v>4.8836000000000004</v>
      </c>
      <c r="E71" s="23">
        <f>ROUND(C71*D71,2)</f>
        <v>13.97</v>
      </c>
      <c r="F71" s="16">
        <v>0</v>
      </c>
      <c r="G71" s="23">
        <f>ROUND(E71*F71,2)</f>
        <v>0</v>
      </c>
      <c r="H71" s="23">
        <f>ROUND(E71-G71,2)</f>
        <v>13.97</v>
      </c>
    </row>
    <row r="72" spans="1:8" x14ac:dyDescent="0.25">
      <c r="A72" s="14" t="s">
        <v>158</v>
      </c>
      <c r="B72" s="14" t="s">
        <v>19</v>
      </c>
      <c r="C72" s="15">
        <v>2.86</v>
      </c>
      <c r="D72" s="14">
        <v>11.2011</v>
      </c>
      <c r="E72" s="23">
        <f>ROUND(C72*D72,2)</f>
        <v>32.04</v>
      </c>
      <c r="F72" s="16">
        <v>0</v>
      </c>
      <c r="G72" s="23">
        <f>ROUND(E72*F72,2)</f>
        <v>0</v>
      </c>
      <c r="H72" s="23">
        <f>ROUND(E72-G72,2)</f>
        <v>32.04</v>
      </c>
    </row>
    <row r="73" spans="1:8" x14ac:dyDescent="0.25">
      <c r="A73" s="13" t="s">
        <v>47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11.11</v>
      </c>
      <c r="D74" s="14">
        <v>1</v>
      </c>
      <c r="E74" s="23">
        <f>ROUND(C74*D74,2)</f>
        <v>11.11</v>
      </c>
      <c r="F74" s="16">
        <v>0</v>
      </c>
      <c r="G74" s="23">
        <f>ROUND(E74*F74,2)</f>
        <v>0</v>
      </c>
      <c r="H74" s="23">
        <f t="shared" ref="H74:H80" si="6">ROUND(E74-G74,2)</f>
        <v>11.11</v>
      </c>
    </row>
    <row r="75" spans="1:8" x14ac:dyDescent="0.25">
      <c r="A75" s="14" t="s">
        <v>38</v>
      </c>
      <c r="B75" s="14" t="s">
        <v>48</v>
      </c>
      <c r="C75" s="15">
        <v>4.8899999999999997</v>
      </c>
      <c r="D75" s="14">
        <v>1</v>
      </c>
      <c r="E75" s="23">
        <f>ROUND(C75*D75,2)</f>
        <v>4.8899999999999997</v>
      </c>
      <c r="F75" s="16">
        <v>0</v>
      </c>
      <c r="G75" s="23">
        <f>ROUND(E75*F75,2)</f>
        <v>0</v>
      </c>
      <c r="H75" s="23">
        <f t="shared" si="6"/>
        <v>4.8899999999999997</v>
      </c>
    </row>
    <row r="76" spans="1:8" x14ac:dyDescent="0.25">
      <c r="A76" s="14" t="s">
        <v>91</v>
      </c>
      <c r="B76" s="14" t="s">
        <v>48</v>
      </c>
      <c r="C76" s="15">
        <v>29.85</v>
      </c>
      <c r="D76" s="14">
        <v>1</v>
      </c>
      <c r="E76" s="23">
        <f>ROUND(C76*D76,2)</f>
        <v>29.85</v>
      </c>
      <c r="F76" s="16">
        <v>0</v>
      </c>
      <c r="G76" s="23">
        <f>ROUND(E76*F76,2)</f>
        <v>0</v>
      </c>
      <c r="H76" s="23">
        <f t="shared" si="6"/>
        <v>29.85</v>
      </c>
    </row>
    <row r="77" spans="1:8" x14ac:dyDescent="0.25">
      <c r="A77" s="14" t="s">
        <v>158</v>
      </c>
      <c r="B77" s="14" t="s">
        <v>48</v>
      </c>
      <c r="C77" s="15">
        <v>21.95</v>
      </c>
      <c r="D77" s="14">
        <v>1</v>
      </c>
      <c r="E77" s="23">
        <f>ROUND(C77*D77,2)</f>
        <v>21.95</v>
      </c>
      <c r="F77" s="16">
        <v>0</v>
      </c>
      <c r="G77" s="23">
        <f>ROUND(E77*F77,2)</f>
        <v>0</v>
      </c>
      <c r="H77" s="23">
        <f t="shared" si="6"/>
        <v>21.95</v>
      </c>
    </row>
    <row r="78" spans="1:8" x14ac:dyDescent="0.25">
      <c r="A78" s="9" t="s">
        <v>49</v>
      </c>
      <c r="B78" s="9" t="s">
        <v>48</v>
      </c>
      <c r="C78" s="10">
        <v>33.22</v>
      </c>
      <c r="D78" s="9">
        <v>1</v>
      </c>
      <c r="E78" s="22">
        <f>ROUND(C78*D78,2)</f>
        <v>33.22</v>
      </c>
      <c r="F78" s="11">
        <v>0</v>
      </c>
      <c r="G78" s="22">
        <f>ROUND(E78*F78,2)</f>
        <v>0</v>
      </c>
      <c r="H78" s="22">
        <f t="shared" si="6"/>
        <v>33.22</v>
      </c>
    </row>
    <row r="79" spans="1:8" x14ac:dyDescent="0.25">
      <c r="A79" s="7" t="s">
        <v>50</v>
      </c>
      <c r="C79" s="23"/>
      <c r="E79" s="23">
        <f>SUM(E13:E78)</f>
        <v>1009.1000000000005</v>
      </c>
      <c r="G79" s="12">
        <f>SUM(G13:G78)</f>
        <v>0</v>
      </c>
      <c r="H79" s="12">
        <f t="shared" si="6"/>
        <v>1009.1</v>
      </c>
    </row>
    <row r="80" spans="1:8" x14ac:dyDescent="0.25">
      <c r="A80" s="7" t="s">
        <v>51</v>
      </c>
      <c r="C80" s="23"/>
      <c r="E80" s="23">
        <f>+E9-E79</f>
        <v>57.099999999999568</v>
      </c>
      <c r="G80" s="12">
        <f>+G9-G79</f>
        <v>0</v>
      </c>
      <c r="H80" s="12">
        <f t="shared" si="6"/>
        <v>57.1</v>
      </c>
    </row>
    <row r="81" spans="1:8" x14ac:dyDescent="0.25">
      <c r="A81" t="s">
        <v>12</v>
      </c>
      <c r="C81" s="23"/>
      <c r="E81" s="23"/>
    </row>
    <row r="82" spans="1:8" x14ac:dyDescent="0.25">
      <c r="A82" s="7" t="s">
        <v>52</v>
      </c>
      <c r="C82" s="23"/>
      <c r="E82" s="23"/>
    </row>
    <row r="83" spans="1:8" x14ac:dyDescent="0.25">
      <c r="A83" s="14" t="s">
        <v>42</v>
      </c>
      <c r="B83" s="14" t="s">
        <v>48</v>
      </c>
      <c r="C83" s="15">
        <v>19.829999999999998</v>
      </c>
      <c r="D83" s="14">
        <v>1</v>
      </c>
      <c r="E83" s="23">
        <f>ROUND(C83*D83,2)</f>
        <v>19.829999999999998</v>
      </c>
      <c r="F83" s="16">
        <v>0</v>
      </c>
      <c r="G83" s="23">
        <f>ROUND(E83*F83,2)</f>
        <v>0</v>
      </c>
      <c r="H83" s="23">
        <f t="shared" ref="H83:H89" si="7">ROUND(E83-G83,2)</f>
        <v>19.829999999999998</v>
      </c>
    </row>
    <row r="84" spans="1:8" x14ac:dyDescent="0.25">
      <c r="A84" s="14" t="s">
        <v>38</v>
      </c>
      <c r="B84" s="14" t="s">
        <v>48</v>
      </c>
      <c r="C84" s="15">
        <v>37.840000000000003</v>
      </c>
      <c r="D84" s="14">
        <v>1</v>
      </c>
      <c r="E84" s="23">
        <f>ROUND(C84*D84,2)</f>
        <v>37.840000000000003</v>
      </c>
      <c r="F84" s="16">
        <v>0</v>
      </c>
      <c r="G84" s="23">
        <f>ROUND(E84*F84,2)</f>
        <v>0</v>
      </c>
      <c r="H84" s="23">
        <f t="shared" si="7"/>
        <v>37.840000000000003</v>
      </c>
    </row>
    <row r="85" spans="1:8" x14ac:dyDescent="0.25">
      <c r="A85" s="14" t="s">
        <v>91</v>
      </c>
      <c r="B85" s="14" t="s">
        <v>48</v>
      </c>
      <c r="C85" s="15">
        <v>145.02000000000001</v>
      </c>
      <c r="D85" s="14">
        <v>1</v>
      </c>
      <c r="E85" s="23">
        <f>ROUND(C85*D85,2)</f>
        <v>145.02000000000001</v>
      </c>
      <c r="F85" s="16">
        <v>0</v>
      </c>
      <c r="G85" s="23">
        <f>ROUND(E85*F85,2)</f>
        <v>0</v>
      </c>
      <c r="H85" s="23">
        <f t="shared" si="7"/>
        <v>145.02000000000001</v>
      </c>
    </row>
    <row r="86" spans="1:8" x14ac:dyDescent="0.25">
      <c r="A86" s="9" t="s">
        <v>158</v>
      </c>
      <c r="B86" s="9" t="s">
        <v>48</v>
      </c>
      <c r="C86" s="10">
        <v>99.5</v>
      </c>
      <c r="D86" s="9">
        <v>1</v>
      </c>
      <c r="E86" s="22">
        <f>ROUND(C86*D86,2)</f>
        <v>99.5</v>
      </c>
      <c r="F86" s="11">
        <v>0</v>
      </c>
      <c r="G86" s="22">
        <f>ROUND(E86*F86,2)</f>
        <v>0</v>
      </c>
      <c r="H86" s="22">
        <f t="shared" si="7"/>
        <v>99.5</v>
      </c>
    </row>
    <row r="87" spans="1:8" x14ac:dyDescent="0.25">
      <c r="A87" s="7" t="s">
        <v>53</v>
      </c>
      <c r="C87" s="23"/>
      <c r="E87" s="23">
        <f>SUM(E83:E86)</f>
        <v>302.19</v>
      </c>
      <c r="G87" s="12">
        <f>SUM(G83:G86)</f>
        <v>0</v>
      </c>
      <c r="H87" s="12">
        <f t="shared" si="7"/>
        <v>302.19</v>
      </c>
    </row>
    <row r="88" spans="1:8" x14ac:dyDescent="0.25">
      <c r="A88" s="7" t="s">
        <v>54</v>
      </c>
      <c r="C88" s="23"/>
      <c r="E88" s="23">
        <f>+E79+E87</f>
        <v>1311.2900000000004</v>
      </c>
      <c r="G88" s="12">
        <f>+G79+G87</f>
        <v>0</v>
      </c>
      <c r="H88" s="12">
        <f t="shared" si="7"/>
        <v>1311.29</v>
      </c>
    </row>
    <row r="89" spans="1:8" x14ac:dyDescent="0.25">
      <c r="A89" s="7" t="s">
        <v>55</v>
      </c>
      <c r="C89" s="23"/>
      <c r="E89" s="23">
        <f>+E9-E88</f>
        <v>-245.09000000000037</v>
      </c>
      <c r="G89" s="12">
        <f>+G9-G88</f>
        <v>0</v>
      </c>
      <c r="H89" s="12">
        <f t="shared" si="7"/>
        <v>-245.09</v>
      </c>
    </row>
    <row r="90" spans="1:8" x14ac:dyDescent="0.25">
      <c r="A90" t="s">
        <v>119</v>
      </c>
      <c r="C90" s="23"/>
      <c r="E90" s="23"/>
    </row>
    <row r="91" spans="1:8" x14ac:dyDescent="0.25">
      <c r="A91" t="s">
        <v>424</v>
      </c>
      <c r="C91" s="23"/>
      <c r="E91" s="23"/>
    </row>
    <row r="92" spans="1:8" x14ac:dyDescent="0.25">
      <c r="C92" s="23"/>
      <c r="E92" s="23"/>
    </row>
    <row r="93" spans="1:8" x14ac:dyDescent="0.25">
      <c r="A93" s="7" t="s">
        <v>120</v>
      </c>
      <c r="C93" s="23"/>
      <c r="E93" s="23"/>
    </row>
    <row r="94" spans="1:8" x14ac:dyDescent="0.25">
      <c r="A94" s="7" t="s">
        <v>121</v>
      </c>
      <c r="C94" s="23"/>
      <c r="E94" s="23"/>
    </row>
    <row r="98" spans="1:5" x14ac:dyDescent="0.25">
      <c r="A98" t="str" cm="1">
        <f t="array" aca="1" ref="A98" ca="1">MID(CELL("filename",A1),FIND("]",CELL("filename",A1))+1,256)</f>
        <v>cotton23</v>
      </c>
    </row>
    <row r="99" spans="1:5" x14ac:dyDescent="0.25">
      <c r="A99" s="7" t="s">
        <v>50</v>
      </c>
      <c r="E99" s="25">
        <f>VLOOKUP(A99,$A$1:$H$98,5,FALSE)</f>
        <v>1009.1000000000005</v>
      </c>
    </row>
    <row r="100" spans="1:5" x14ac:dyDescent="0.25">
      <c r="A100" s="7" t="s">
        <v>288</v>
      </c>
      <c r="E100" s="25">
        <f>VLOOKUP(A100,$A$1:$H$98,5,FALSE)</f>
        <v>302.19</v>
      </c>
    </row>
    <row r="101" spans="1:5" x14ac:dyDescent="0.25">
      <c r="A101" s="7" t="s">
        <v>289</v>
      </c>
      <c r="E101" s="25">
        <f t="shared" ref="E101:E102" si="8">VLOOKUP(A101,$A$1:$H$98,5,FALSE)</f>
        <v>1311.2900000000004</v>
      </c>
    </row>
    <row r="102" spans="1:5" x14ac:dyDescent="0.25">
      <c r="A102" s="7" t="s">
        <v>55</v>
      </c>
      <c r="E102" s="25">
        <f t="shared" si="8"/>
        <v>-245.09000000000037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2B12-D17D-40DD-965A-9AAD866CC607}">
  <sheetPr codeName="Sheet36"/>
  <dimension ref="A1:H102"/>
  <sheetViews>
    <sheetView workbookViewId="0">
      <selection activeCell="A104" sqref="A104:M127"/>
    </sheetView>
  </sheetViews>
  <sheetFormatPr defaultRowHeight="15" x14ac:dyDescent="0.25"/>
  <cols>
    <col min="1" max="1" width="23.4257812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477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471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25.4</v>
      </c>
      <c r="E23" s="23">
        <f>ROUND(C23*D23,2)</f>
        <v>61.21</v>
      </c>
      <c r="F23" s="16">
        <v>0</v>
      </c>
      <c r="G23" s="23">
        <f>ROUND(E23*F23,2)</f>
        <v>0</v>
      </c>
      <c r="H23" s="23">
        <f>ROUND(E23-G23,2)</f>
        <v>61.21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107</v>
      </c>
      <c r="B35" s="14" t="s">
        <v>18</v>
      </c>
      <c r="C35" s="15">
        <v>1.6</v>
      </c>
      <c r="D35" s="14">
        <v>5.2</v>
      </c>
      <c r="E35" s="23">
        <f t="shared" ref="E35:E43" si="3">ROUND(C35*D35,2)</f>
        <v>8.32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8.32</v>
      </c>
    </row>
    <row r="36" spans="1:8" x14ac:dyDescent="0.25">
      <c r="A36" s="14" t="s">
        <v>79</v>
      </c>
      <c r="B36" s="14" t="s">
        <v>18</v>
      </c>
      <c r="C36" s="15">
        <v>7.29</v>
      </c>
      <c r="D36" s="14">
        <v>2</v>
      </c>
      <c r="E36" s="23">
        <f t="shared" si="3"/>
        <v>14.58</v>
      </c>
      <c r="F36" s="16">
        <v>0</v>
      </c>
      <c r="G36" s="23">
        <f t="shared" si="4"/>
        <v>0</v>
      </c>
      <c r="H36" s="23">
        <f t="shared" si="5"/>
        <v>14.58</v>
      </c>
    </row>
    <row r="37" spans="1:8" x14ac:dyDescent="0.25">
      <c r="A37" s="14" t="s">
        <v>108</v>
      </c>
      <c r="B37" s="14" t="s">
        <v>18</v>
      </c>
      <c r="C37" s="15">
        <v>2.25</v>
      </c>
      <c r="D37" s="14">
        <v>6</v>
      </c>
      <c r="E37" s="23">
        <f t="shared" si="3"/>
        <v>13.5</v>
      </c>
      <c r="F37" s="16">
        <v>0</v>
      </c>
      <c r="G37" s="23">
        <f t="shared" si="4"/>
        <v>0</v>
      </c>
      <c r="H37" s="23">
        <f t="shared" si="5"/>
        <v>13.5</v>
      </c>
    </row>
    <row r="38" spans="1:8" x14ac:dyDescent="0.25">
      <c r="A38" s="14" t="s">
        <v>109</v>
      </c>
      <c r="B38" s="14" t="s">
        <v>18</v>
      </c>
      <c r="C38" s="15">
        <v>0.48</v>
      </c>
      <c r="D38" s="14">
        <v>2</v>
      </c>
      <c r="E38" s="23">
        <f t="shared" si="3"/>
        <v>0.96</v>
      </c>
      <c r="F38" s="16">
        <v>0</v>
      </c>
      <c r="G38" s="23">
        <f t="shared" si="4"/>
        <v>0</v>
      </c>
      <c r="H38" s="23">
        <f t="shared" si="5"/>
        <v>0.96</v>
      </c>
    </row>
    <row r="39" spans="1:8" x14ac:dyDescent="0.25">
      <c r="A39" s="14" t="s">
        <v>78</v>
      </c>
      <c r="B39" s="14" t="s">
        <v>29</v>
      </c>
      <c r="C39" s="15">
        <v>6.75</v>
      </c>
      <c r="D39" s="14">
        <v>1.5</v>
      </c>
      <c r="E39" s="23">
        <f t="shared" si="3"/>
        <v>10.130000000000001</v>
      </c>
      <c r="F39" s="16">
        <v>0</v>
      </c>
      <c r="G39" s="23">
        <f t="shared" si="4"/>
        <v>0</v>
      </c>
      <c r="H39" s="23">
        <f t="shared" si="5"/>
        <v>10.130000000000001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472</v>
      </c>
      <c r="B45" s="14" t="s">
        <v>60</v>
      </c>
      <c r="C45" s="15">
        <v>3.64</v>
      </c>
      <c r="D45" s="14">
        <v>45</v>
      </c>
      <c r="E45" s="23">
        <f>ROUND(C45*D45,2)</f>
        <v>163.80000000000001</v>
      </c>
      <c r="F45" s="16">
        <v>0</v>
      </c>
      <c r="G45" s="23">
        <f>ROUND(E45*F45,2)</f>
        <v>0</v>
      </c>
      <c r="H45" s="23">
        <f>ROUND(E45-G45,2)</f>
        <v>163.80000000000001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48</v>
      </c>
      <c r="E47" s="23">
        <f>ROUND(C47*D47,2)</f>
        <v>2.4</v>
      </c>
      <c r="F47" s="16">
        <v>0</v>
      </c>
      <c r="G47" s="23">
        <f>ROUND(E47*F47,2)</f>
        <v>0</v>
      </c>
      <c r="H47" s="23">
        <f>ROUND(E47-G47,2)</f>
        <v>2.4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0.27129999999999999</v>
      </c>
      <c r="E61" s="23">
        <f>ROUND(C61*D61,2)</f>
        <v>5.07</v>
      </c>
      <c r="F61" s="16">
        <v>0</v>
      </c>
      <c r="G61" s="23">
        <f>ROUND(E61*F61,2)</f>
        <v>0</v>
      </c>
      <c r="H61" s="23">
        <f>ROUND(E61-G61,2)</f>
        <v>5.07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0.20760000000000001</v>
      </c>
      <c r="E62" s="23">
        <f>ROUND(C62*D62,2)</f>
        <v>3.88</v>
      </c>
      <c r="F62" s="16">
        <v>0</v>
      </c>
      <c r="G62" s="23">
        <f>ROUND(E62*F62,2)</f>
        <v>0</v>
      </c>
      <c r="H62" s="23">
        <f>ROUND(E62-G62,2)</f>
        <v>3.88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9.98E-2</v>
      </c>
      <c r="E64" s="23">
        <f>ROUND(C64*D64,2)</f>
        <v>0.9</v>
      </c>
      <c r="F64" s="16">
        <v>0</v>
      </c>
      <c r="G64" s="23">
        <f>ROUND(E64*F64,2)</f>
        <v>0</v>
      </c>
      <c r="H64" s="23">
        <f>ROUND(E64-G64,2)</f>
        <v>0.9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18.72</v>
      </c>
      <c r="D66" s="14">
        <v>0.3831</v>
      </c>
      <c r="E66" s="23">
        <f>ROUND(C66*D66,2)</f>
        <v>7.17</v>
      </c>
      <c r="F66" s="16">
        <v>0</v>
      </c>
      <c r="G66" s="23">
        <f>ROUND(E66*F66,2)</f>
        <v>0</v>
      </c>
      <c r="H66" s="23">
        <f>ROUND(E66-G66,2)</f>
        <v>7.17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4.1890999999999998</v>
      </c>
      <c r="E68" s="23">
        <f>ROUND(C68*D68,2)</f>
        <v>11.98</v>
      </c>
      <c r="F68" s="16">
        <v>0</v>
      </c>
      <c r="G68" s="23">
        <f>ROUND(E68*F68,2)</f>
        <v>0</v>
      </c>
      <c r="H68" s="23">
        <f>ROUND(E68-G68,2)</f>
        <v>11.98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4.8836000000000004</v>
      </c>
      <c r="E69" s="23">
        <f>ROUND(C69*D69,2)</f>
        <v>13.97</v>
      </c>
      <c r="F69" s="16">
        <v>0</v>
      </c>
      <c r="G69" s="23">
        <f>ROUND(E69*F69,2)</f>
        <v>0</v>
      </c>
      <c r="H69" s="23">
        <f>ROUND(E69-G69,2)</f>
        <v>13.97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7.72</v>
      </c>
      <c r="D71" s="14">
        <v>1</v>
      </c>
      <c r="E71" s="23">
        <f>ROUND(C71*D71,2)</f>
        <v>7.72</v>
      </c>
      <c r="F71" s="16">
        <v>0</v>
      </c>
      <c r="G71" s="23">
        <f>ROUND(E71*F71,2)</f>
        <v>0</v>
      </c>
      <c r="H71" s="23">
        <f t="shared" ref="H71:H76" si="6">ROUND(E71-G71,2)</f>
        <v>7.72</v>
      </c>
    </row>
    <row r="72" spans="1:8" x14ac:dyDescent="0.25">
      <c r="A72" s="14" t="s">
        <v>38</v>
      </c>
      <c r="B72" s="14" t="s">
        <v>48</v>
      </c>
      <c r="C72" s="15">
        <v>3.32</v>
      </c>
      <c r="D72" s="14">
        <v>1</v>
      </c>
      <c r="E72" s="23">
        <f>ROUND(C72*D72,2)</f>
        <v>3.32</v>
      </c>
      <c r="F72" s="16">
        <v>0</v>
      </c>
      <c r="G72" s="23">
        <f>ROUND(E72*F72,2)</f>
        <v>0</v>
      </c>
      <c r="H72" s="23">
        <f t="shared" si="6"/>
        <v>3.32</v>
      </c>
    </row>
    <row r="73" spans="1:8" x14ac:dyDescent="0.25">
      <c r="A73" s="14" t="s">
        <v>91</v>
      </c>
      <c r="B73" s="14" t="s">
        <v>48</v>
      </c>
      <c r="C73" s="15">
        <v>29.85</v>
      </c>
      <c r="D73" s="14">
        <v>1</v>
      </c>
      <c r="E73" s="23">
        <f>ROUND(C73*D73,2)</f>
        <v>29.85</v>
      </c>
      <c r="F73" s="16">
        <v>0</v>
      </c>
      <c r="G73" s="23">
        <f>ROUND(E73*F73,2)</f>
        <v>0</v>
      </c>
      <c r="H73" s="23">
        <f t="shared" si="6"/>
        <v>29.85</v>
      </c>
    </row>
    <row r="74" spans="1:8" x14ac:dyDescent="0.25">
      <c r="A74" s="9" t="s">
        <v>49</v>
      </c>
      <c r="B74" s="9" t="s">
        <v>48</v>
      </c>
      <c r="C74" s="10">
        <v>28.64</v>
      </c>
      <c r="D74" s="9">
        <v>1</v>
      </c>
      <c r="E74" s="22">
        <f>ROUND(C74*D74,2)</f>
        <v>28.64</v>
      </c>
      <c r="F74" s="11">
        <v>0</v>
      </c>
      <c r="G74" s="22">
        <f>ROUND(E74*F74,2)</f>
        <v>0</v>
      </c>
      <c r="H74" s="22">
        <f t="shared" si="6"/>
        <v>28.64</v>
      </c>
    </row>
    <row r="75" spans="1:8" x14ac:dyDescent="0.25">
      <c r="A75" s="7" t="s">
        <v>50</v>
      </c>
      <c r="C75" s="23"/>
      <c r="E75" s="23">
        <f>SUM(E13:E74)</f>
        <v>867.7</v>
      </c>
      <c r="G75" s="12">
        <f>SUM(G13:G74)</f>
        <v>0</v>
      </c>
      <c r="H75" s="12">
        <f t="shared" si="6"/>
        <v>867.7</v>
      </c>
    </row>
    <row r="76" spans="1:8" x14ac:dyDescent="0.25">
      <c r="A76" s="7" t="s">
        <v>51</v>
      </c>
      <c r="C76" s="23"/>
      <c r="E76" s="23">
        <f>+E9-E75</f>
        <v>198.5</v>
      </c>
      <c r="G76" s="12">
        <f>+G9-G75</f>
        <v>0</v>
      </c>
      <c r="H76" s="12">
        <f t="shared" si="6"/>
        <v>198.5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12.47</v>
      </c>
      <c r="D79" s="14">
        <v>1</v>
      </c>
      <c r="E79" s="23">
        <f>ROUND(C79*D79,2)</f>
        <v>12.47</v>
      </c>
      <c r="F79" s="16">
        <v>0</v>
      </c>
      <c r="G79" s="23">
        <f>ROUND(E79*F79,2)</f>
        <v>0</v>
      </c>
      <c r="H79" s="23">
        <f t="shared" ref="H79:H84" si="7">ROUND(E79-G79,2)</f>
        <v>12.47</v>
      </c>
    </row>
    <row r="80" spans="1:8" x14ac:dyDescent="0.25">
      <c r="A80" s="14" t="s">
        <v>38</v>
      </c>
      <c r="B80" s="14" t="s">
        <v>48</v>
      </c>
      <c r="C80" s="15">
        <v>25.71</v>
      </c>
      <c r="D80" s="14">
        <v>1</v>
      </c>
      <c r="E80" s="23">
        <f>ROUND(C80*D80,2)</f>
        <v>25.71</v>
      </c>
      <c r="F80" s="16">
        <v>0</v>
      </c>
      <c r="G80" s="23">
        <f>ROUND(E80*F80,2)</f>
        <v>0</v>
      </c>
      <c r="H80" s="23">
        <f t="shared" si="7"/>
        <v>25.71</v>
      </c>
    </row>
    <row r="81" spans="1:8" x14ac:dyDescent="0.25">
      <c r="A81" s="9" t="s">
        <v>91</v>
      </c>
      <c r="B81" s="9" t="s">
        <v>48</v>
      </c>
      <c r="C81" s="10">
        <v>145.02000000000001</v>
      </c>
      <c r="D81" s="9">
        <v>1</v>
      </c>
      <c r="E81" s="22">
        <f>ROUND(C81*D81,2)</f>
        <v>145.02000000000001</v>
      </c>
      <c r="F81" s="11">
        <v>0</v>
      </c>
      <c r="G81" s="22">
        <f>ROUND(E81*F81,2)</f>
        <v>0</v>
      </c>
      <c r="H81" s="22">
        <f t="shared" si="7"/>
        <v>145.02000000000001</v>
      </c>
    </row>
    <row r="82" spans="1:8" x14ac:dyDescent="0.25">
      <c r="A82" s="7" t="s">
        <v>53</v>
      </c>
      <c r="C82" s="23"/>
      <c r="E82" s="23">
        <f>SUM(E79:E81)</f>
        <v>183.20000000000002</v>
      </c>
      <c r="G82" s="12">
        <f>SUM(G79:G81)</f>
        <v>0</v>
      </c>
      <c r="H82" s="12">
        <f t="shared" si="7"/>
        <v>183.2</v>
      </c>
    </row>
    <row r="83" spans="1:8" x14ac:dyDescent="0.25">
      <c r="A83" s="7" t="s">
        <v>54</v>
      </c>
      <c r="C83" s="23"/>
      <c r="E83" s="23">
        <f>+E75+E82</f>
        <v>1050.9000000000001</v>
      </c>
      <c r="G83" s="12">
        <f>+G75+G82</f>
        <v>0</v>
      </c>
      <c r="H83" s="12">
        <f t="shared" si="7"/>
        <v>1050.9000000000001</v>
      </c>
    </row>
    <row r="84" spans="1:8" x14ac:dyDescent="0.25">
      <c r="A84" s="7" t="s">
        <v>55</v>
      </c>
      <c r="C84" s="23"/>
      <c r="E84" s="23">
        <f>+E9-E83</f>
        <v>15.299999999999955</v>
      </c>
      <c r="G84" s="12">
        <f>+G9-G83</f>
        <v>0</v>
      </c>
      <c r="H84" s="12">
        <f t="shared" si="7"/>
        <v>15.3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5" x14ac:dyDescent="0.25">
      <c r="A98" t="str" cm="1">
        <f t="array" aca="1" ref="A98" ca="1">MID(CELL("filename",A1),FIND("]",CELL("filename",A1))+1,256)</f>
        <v>cotton24</v>
      </c>
    </row>
    <row r="99" spans="1:5" x14ac:dyDescent="0.25">
      <c r="A99" s="7" t="s">
        <v>50</v>
      </c>
      <c r="E99" s="25">
        <f>VLOOKUP(A99,$A$1:$H$98,5,FALSE)</f>
        <v>867.7</v>
      </c>
    </row>
    <row r="100" spans="1:5" x14ac:dyDescent="0.25">
      <c r="A100" s="7" t="s">
        <v>288</v>
      </c>
      <c r="E100" s="25">
        <f>VLOOKUP(A100,$A$1:$H$98,5,FALSE)</f>
        <v>183.20000000000002</v>
      </c>
    </row>
    <row r="101" spans="1:5" x14ac:dyDescent="0.25">
      <c r="A101" s="7" t="s">
        <v>289</v>
      </c>
      <c r="E101" s="25">
        <f t="shared" ref="E101:E102" si="8">VLOOKUP(A101,$A$1:$H$98,5,FALSE)</f>
        <v>1050.9000000000001</v>
      </c>
    </row>
    <row r="102" spans="1:5" x14ac:dyDescent="0.25">
      <c r="A102" s="7" t="s">
        <v>55</v>
      </c>
      <c r="E102" s="25">
        <f t="shared" si="8"/>
        <v>15.299999999999955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3EEC-2EB4-4D0E-8BA3-D441257FD07D}">
  <sheetPr codeName="Sheet37"/>
  <dimension ref="A1:H102"/>
  <sheetViews>
    <sheetView workbookViewId="0">
      <selection activeCell="A104" sqref="A104:M127"/>
    </sheetView>
  </sheetViews>
  <sheetFormatPr defaultRowHeight="15" x14ac:dyDescent="0.25"/>
  <cols>
    <col min="1" max="1" width="19.140625" customWidth="1"/>
    <col min="5" max="5" width="14.5703125" bestFit="1" customWidth="1"/>
    <col min="8" max="8" width="9.7109375" bestFit="1" customWidth="1"/>
  </cols>
  <sheetData>
    <row r="1" spans="1:8" x14ac:dyDescent="0.25">
      <c r="A1" s="81" t="s">
        <v>478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479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14</v>
      </c>
      <c r="C12" s="23"/>
      <c r="E12" s="23"/>
    </row>
    <row r="13" spans="1:8" x14ac:dyDescent="0.25">
      <c r="A13" s="14" t="s">
        <v>15</v>
      </c>
      <c r="B13" s="14" t="s">
        <v>16</v>
      </c>
      <c r="C13" s="15">
        <v>8.0500000000000007</v>
      </c>
      <c r="D13" s="14">
        <v>2.5</v>
      </c>
      <c r="E13" s="23">
        <f>ROUND(C13*D13,2)</f>
        <v>20.13</v>
      </c>
      <c r="F13" s="16">
        <v>0</v>
      </c>
      <c r="G13" s="23">
        <f>ROUND(E13*F13,2)</f>
        <v>0</v>
      </c>
      <c r="H13" s="23">
        <f>ROUND(E13-G13,2)</f>
        <v>20.13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5.25</v>
      </c>
      <c r="E14" s="23">
        <f>ROUND(C14*D14,2)</f>
        <v>39.380000000000003</v>
      </c>
      <c r="F14" s="16">
        <v>0</v>
      </c>
      <c r="G14" s="23">
        <f>ROUND(E14*F14,2)</f>
        <v>0</v>
      </c>
      <c r="H14" s="23">
        <f>ROUND(E14-G14,2)</f>
        <v>39.380000000000003</v>
      </c>
    </row>
    <row r="15" spans="1:8" x14ac:dyDescent="0.25">
      <c r="A15" s="13" t="s">
        <v>17</v>
      </c>
      <c r="C15" s="23"/>
      <c r="E15" s="23"/>
    </row>
    <row r="16" spans="1:8" x14ac:dyDescent="0.25">
      <c r="A16" s="14" t="s">
        <v>66</v>
      </c>
      <c r="B16" s="14" t="s">
        <v>18</v>
      </c>
      <c r="C16" s="15">
        <v>1.0900000000000001</v>
      </c>
      <c r="D16" s="14">
        <v>2.2999999999999998</v>
      </c>
      <c r="E16" s="23">
        <f>ROUND(C16*D16,2)</f>
        <v>2.5099999999999998</v>
      </c>
      <c r="F16" s="16">
        <v>0</v>
      </c>
      <c r="G16" s="23">
        <f>ROUND(E16*F16,2)</f>
        <v>0</v>
      </c>
      <c r="H16" s="23">
        <f>ROUND(E16-G16,2)</f>
        <v>2.5099999999999998</v>
      </c>
    </row>
    <row r="17" spans="1:8" x14ac:dyDescent="0.25">
      <c r="A17" s="14" t="s">
        <v>67</v>
      </c>
      <c r="B17" s="14" t="s">
        <v>26</v>
      </c>
      <c r="C17" s="15">
        <v>4.76</v>
      </c>
      <c r="D17" s="14">
        <v>2.3125</v>
      </c>
      <c r="E17" s="23">
        <f>ROUND(C17*D17,2)</f>
        <v>11.01</v>
      </c>
      <c r="F17" s="16">
        <v>0</v>
      </c>
      <c r="G17" s="23">
        <f>ROUND(E17*F17,2)</f>
        <v>0</v>
      </c>
      <c r="H17" s="23">
        <f>ROUND(E17-G17,2)</f>
        <v>11.01</v>
      </c>
    </row>
    <row r="18" spans="1:8" x14ac:dyDescent="0.25">
      <c r="A18" s="14" t="s">
        <v>68</v>
      </c>
      <c r="B18" s="14" t="s">
        <v>26</v>
      </c>
      <c r="C18" s="15">
        <v>14.7</v>
      </c>
      <c r="D18" s="14">
        <v>0.5</v>
      </c>
      <c r="E18" s="23">
        <f>ROUND(C18*D18,2)</f>
        <v>7.35</v>
      </c>
      <c r="F18" s="16">
        <v>0</v>
      </c>
      <c r="G18" s="23">
        <f>ROUND(E18*F18,2)</f>
        <v>0</v>
      </c>
      <c r="H18" s="23">
        <f>ROUND(E18-G18,2)</f>
        <v>7.35</v>
      </c>
    </row>
    <row r="19" spans="1:8" x14ac:dyDescent="0.25">
      <c r="A19" s="13" t="s">
        <v>69</v>
      </c>
      <c r="C19" s="23"/>
      <c r="E19" s="23"/>
    </row>
    <row r="20" spans="1:8" x14ac:dyDescent="0.25">
      <c r="A20" s="14" t="s">
        <v>70</v>
      </c>
      <c r="B20" s="14" t="s">
        <v>29</v>
      </c>
      <c r="C20" s="15">
        <v>0.11</v>
      </c>
      <c r="D20" s="14">
        <v>811</v>
      </c>
      <c r="E20" s="23">
        <f>ROUND(C20*D20,2)</f>
        <v>89.21</v>
      </c>
      <c r="F20" s="16">
        <v>0</v>
      </c>
      <c r="G20" s="23">
        <f>ROUND(E20*F20,2)</f>
        <v>0</v>
      </c>
      <c r="H20" s="23">
        <f>ROUND(E20-G20,2)</f>
        <v>89.21</v>
      </c>
    </row>
    <row r="21" spans="1:8" x14ac:dyDescent="0.25">
      <c r="A21" s="13" t="s">
        <v>20</v>
      </c>
      <c r="C21" s="23"/>
      <c r="E21" s="23"/>
    </row>
    <row r="22" spans="1:8" x14ac:dyDescent="0.25">
      <c r="A22" s="14" t="s">
        <v>22</v>
      </c>
      <c r="B22" s="14" t="s">
        <v>21</v>
      </c>
      <c r="C22" s="15">
        <v>27.09</v>
      </c>
      <c r="D22" s="14">
        <v>1.5</v>
      </c>
      <c r="E22" s="23">
        <f>ROUND(C22*D22,2)</f>
        <v>40.64</v>
      </c>
      <c r="F22" s="16">
        <v>0</v>
      </c>
      <c r="G22" s="23">
        <f>ROUND(E22*F22,2)</f>
        <v>0</v>
      </c>
      <c r="H22" s="23">
        <f>ROUND(E22-G22,2)</f>
        <v>40.64</v>
      </c>
    </row>
    <row r="23" spans="1:8" x14ac:dyDescent="0.25">
      <c r="A23" s="14" t="s">
        <v>103</v>
      </c>
      <c r="B23" s="14" t="s">
        <v>19</v>
      </c>
      <c r="C23" s="15">
        <v>2.41</v>
      </c>
      <c r="D23" s="14">
        <v>32.549799999999998</v>
      </c>
      <c r="E23" s="23">
        <f>ROUND(C23*D23,2)</f>
        <v>78.45</v>
      </c>
      <c r="F23" s="16">
        <v>0</v>
      </c>
      <c r="G23" s="23">
        <f>ROUND(E23*F23,2)</f>
        <v>0</v>
      </c>
      <c r="H23" s="23">
        <f>ROUND(E23-G23,2)</f>
        <v>78.45</v>
      </c>
    </row>
    <row r="24" spans="1:8" x14ac:dyDescent="0.25">
      <c r="A24" s="13" t="s">
        <v>23</v>
      </c>
      <c r="C24" s="23"/>
      <c r="E24" s="23"/>
    </row>
    <row r="25" spans="1:8" x14ac:dyDescent="0.25">
      <c r="A25" s="14" t="s">
        <v>71</v>
      </c>
      <c r="B25" s="14" t="s">
        <v>48</v>
      </c>
      <c r="C25" s="15">
        <v>20</v>
      </c>
      <c r="D25" s="14">
        <v>0.67</v>
      </c>
      <c r="E25" s="23">
        <f>ROUND(C25*D25,2)</f>
        <v>13.4</v>
      </c>
      <c r="F25" s="16">
        <v>0</v>
      </c>
      <c r="G25" s="23">
        <f>ROUND(E25*F25,2)</f>
        <v>0</v>
      </c>
      <c r="H25" s="23">
        <f>ROUND(E25-G25,2)</f>
        <v>13.4</v>
      </c>
    </row>
    <row r="26" spans="1:8" x14ac:dyDescent="0.25">
      <c r="A26" s="13" t="s">
        <v>24</v>
      </c>
      <c r="C26" s="23"/>
      <c r="E26" s="23"/>
    </row>
    <row r="27" spans="1:8" x14ac:dyDescent="0.25">
      <c r="A27" s="14" t="s">
        <v>59</v>
      </c>
      <c r="B27" s="14" t="s">
        <v>26</v>
      </c>
      <c r="C27" s="15">
        <v>15</v>
      </c>
      <c r="D27" s="14">
        <v>0.5</v>
      </c>
      <c r="E27" s="23">
        <f t="shared" ref="E27:E33" si="0">ROUND(C27*D27,2)</f>
        <v>7.5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7.5</v>
      </c>
    </row>
    <row r="28" spans="1:8" x14ac:dyDescent="0.25">
      <c r="A28" s="14" t="s">
        <v>25</v>
      </c>
      <c r="B28" s="14" t="s">
        <v>18</v>
      </c>
      <c r="C28" s="15">
        <v>0.12</v>
      </c>
      <c r="D28" s="14">
        <v>96</v>
      </c>
      <c r="E28" s="23">
        <f t="shared" si="0"/>
        <v>11.52</v>
      </c>
      <c r="F28" s="16">
        <v>0</v>
      </c>
      <c r="G28" s="23">
        <f t="shared" si="1"/>
        <v>0</v>
      </c>
      <c r="H28" s="23">
        <f t="shared" si="2"/>
        <v>11.52</v>
      </c>
    </row>
    <row r="29" spans="1:8" x14ac:dyDescent="0.25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25">
      <c r="A30" s="14" t="s">
        <v>105</v>
      </c>
      <c r="B30" s="14" t="s">
        <v>18</v>
      </c>
      <c r="C30" s="15">
        <v>0.32</v>
      </c>
      <c r="D30" s="14">
        <v>48</v>
      </c>
      <c r="E30" s="23">
        <f t="shared" si="0"/>
        <v>15.36</v>
      </c>
      <c r="F30" s="16">
        <v>0</v>
      </c>
      <c r="G30" s="23">
        <f t="shared" si="1"/>
        <v>0</v>
      </c>
      <c r="H30" s="23">
        <f t="shared" si="2"/>
        <v>15.36</v>
      </c>
    </row>
    <row r="31" spans="1:8" x14ac:dyDescent="0.25">
      <c r="A31" s="14" t="s">
        <v>106</v>
      </c>
      <c r="B31" s="14" t="s">
        <v>26</v>
      </c>
      <c r="C31" s="15">
        <v>7.34</v>
      </c>
      <c r="D31" s="14">
        <v>2</v>
      </c>
      <c r="E31" s="23">
        <f t="shared" si="0"/>
        <v>14.68</v>
      </c>
      <c r="F31" s="16">
        <v>0</v>
      </c>
      <c r="G31" s="23">
        <f t="shared" si="1"/>
        <v>0</v>
      </c>
      <c r="H31" s="23">
        <f t="shared" si="2"/>
        <v>14.68</v>
      </c>
    </row>
    <row r="32" spans="1:8" x14ac:dyDescent="0.25">
      <c r="A32" s="14" t="s">
        <v>369</v>
      </c>
      <c r="B32" s="14" t="s">
        <v>18</v>
      </c>
      <c r="C32" s="15">
        <v>1.06</v>
      </c>
      <c r="D32" s="14">
        <v>25.6</v>
      </c>
      <c r="E32" s="23">
        <f t="shared" si="0"/>
        <v>27.14</v>
      </c>
      <c r="F32" s="16">
        <v>0</v>
      </c>
      <c r="G32" s="23">
        <f t="shared" si="1"/>
        <v>0</v>
      </c>
      <c r="H32" s="23">
        <f t="shared" si="2"/>
        <v>27.14</v>
      </c>
    </row>
    <row r="33" spans="1:8" x14ac:dyDescent="0.25">
      <c r="A33" s="14" t="s">
        <v>74</v>
      </c>
      <c r="B33" s="14" t="s">
        <v>26</v>
      </c>
      <c r="C33" s="15">
        <v>10.11</v>
      </c>
      <c r="D33" s="14">
        <v>2</v>
      </c>
      <c r="E33" s="23">
        <f t="shared" si="0"/>
        <v>20.22</v>
      </c>
      <c r="F33" s="16">
        <v>0</v>
      </c>
      <c r="G33" s="23">
        <f t="shared" si="1"/>
        <v>0</v>
      </c>
      <c r="H33" s="23">
        <f t="shared" si="2"/>
        <v>20.22</v>
      </c>
    </row>
    <row r="34" spans="1:8" x14ac:dyDescent="0.25">
      <c r="A34" s="13" t="s">
        <v>27</v>
      </c>
      <c r="C34" s="23"/>
      <c r="E34" s="23"/>
    </row>
    <row r="35" spans="1:8" x14ac:dyDescent="0.25">
      <c r="A35" s="14" t="s">
        <v>107</v>
      </c>
      <c r="B35" s="14" t="s">
        <v>18</v>
      </c>
      <c r="C35" s="15">
        <v>1.6</v>
      </c>
      <c r="D35" s="14">
        <v>5.2</v>
      </c>
      <c r="E35" s="23">
        <f t="shared" ref="E35:E43" si="3">ROUND(C35*D35,2)</f>
        <v>8.32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8.32</v>
      </c>
    </row>
    <row r="36" spans="1:8" x14ac:dyDescent="0.25">
      <c r="A36" s="14" t="s">
        <v>79</v>
      </c>
      <c r="B36" s="14" t="s">
        <v>18</v>
      </c>
      <c r="C36" s="15">
        <v>7.29</v>
      </c>
      <c r="D36" s="14">
        <v>1.34</v>
      </c>
      <c r="E36" s="23">
        <f t="shared" si="3"/>
        <v>9.77</v>
      </c>
      <c r="F36" s="16">
        <v>0</v>
      </c>
      <c r="G36" s="23">
        <f t="shared" si="4"/>
        <v>0</v>
      </c>
      <c r="H36" s="23">
        <f t="shared" si="5"/>
        <v>9.77</v>
      </c>
    </row>
    <row r="37" spans="1:8" x14ac:dyDescent="0.25">
      <c r="A37" s="14" t="s">
        <v>108</v>
      </c>
      <c r="B37" s="14" t="s">
        <v>18</v>
      </c>
      <c r="C37" s="15">
        <v>2.25</v>
      </c>
      <c r="D37" s="14">
        <v>6</v>
      </c>
      <c r="E37" s="23">
        <f t="shared" si="3"/>
        <v>13.5</v>
      </c>
      <c r="F37" s="16">
        <v>0</v>
      </c>
      <c r="G37" s="23">
        <f t="shared" si="4"/>
        <v>0</v>
      </c>
      <c r="H37" s="23">
        <f t="shared" si="5"/>
        <v>13.5</v>
      </c>
    </row>
    <row r="38" spans="1:8" x14ac:dyDescent="0.25">
      <c r="A38" s="14" t="s">
        <v>109</v>
      </c>
      <c r="B38" s="14" t="s">
        <v>18</v>
      </c>
      <c r="C38" s="15">
        <v>0.48</v>
      </c>
      <c r="D38" s="14">
        <v>2</v>
      </c>
      <c r="E38" s="23">
        <f t="shared" si="3"/>
        <v>0.96</v>
      </c>
      <c r="F38" s="16">
        <v>0</v>
      </c>
      <c r="G38" s="23">
        <f t="shared" si="4"/>
        <v>0</v>
      </c>
      <c r="H38" s="23">
        <f t="shared" si="5"/>
        <v>0.96</v>
      </c>
    </row>
    <row r="39" spans="1:8" x14ac:dyDescent="0.25">
      <c r="A39" s="14" t="s">
        <v>78</v>
      </c>
      <c r="B39" s="14" t="s">
        <v>29</v>
      </c>
      <c r="C39" s="15">
        <v>6.75</v>
      </c>
      <c r="D39" s="14">
        <v>1.5</v>
      </c>
      <c r="E39" s="23">
        <f t="shared" si="3"/>
        <v>10.130000000000001</v>
      </c>
      <c r="F39" s="16">
        <v>0</v>
      </c>
      <c r="G39" s="23">
        <f t="shared" si="4"/>
        <v>0</v>
      </c>
      <c r="H39" s="23">
        <f t="shared" si="5"/>
        <v>10.130000000000001</v>
      </c>
    </row>
    <row r="40" spans="1:8" x14ac:dyDescent="0.25">
      <c r="A40" s="14" t="s">
        <v>110</v>
      </c>
      <c r="B40" s="14" t="s">
        <v>18</v>
      </c>
      <c r="C40" s="15">
        <v>0.48</v>
      </c>
      <c r="D40" s="14">
        <v>12.8</v>
      </c>
      <c r="E40" s="23">
        <f t="shared" si="3"/>
        <v>6.14</v>
      </c>
      <c r="F40" s="16">
        <v>0</v>
      </c>
      <c r="G40" s="23">
        <f t="shared" si="4"/>
        <v>0</v>
      </c>
      <c r="H40" s="23">
        <f t="shared" si="5"/>
        <v>6.14</v>
      </c>
    </row>
    <row r="41" spans="1:8" x14ac:dyDescent="0.25">
      <c r="A41" s="14" t="s">
        <v>468</v>
      </c>
      <c r="B41" s="14" t="s">
        <v>18</v>
      </c>
      <c r="C41" s="15">
        <v>2.1</v>
      </c>
      <c r="D41" s="14">
        <v>1</v>
      </c>
      <c r="E41" s="23">
        <f t="shared" si="3"/>
        <v>2.1</v>
      </c>
      <c r="F41" s="16">
        <v>0</v>
      </c>
      <c r="G41" s="23">
        <f t="shared" si="4"/>
        <v>0</v>
      </c>
      <c r="H41" s="23">
        <f t="shared" si="5"/>
        <v>2.1</v>
      </c>
    </row>
    <row r="42" spans="1:8" x14ac:dyDescent="0.25">
      <c r="A42" s="14" t="s">
        <v>111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25">
      <c r="A43" s="14" t="s">
        <v>112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25">
      <c r="A44" s="13" t="s">
        <v>33</v>
      </c>
      <c r="C44" s="23"/>
      <c r="E44" s="23"/>
    </row>
    <row r="45" spans="1:8" x14ac:dyDescent="0.25">
      <c r="A45" s="14" t="s">
        <v>472</v>
      </c>
      <c r="B45" s="14" t="s">
        <v>60</v>
      </c>
      <c r="C45" s="15">
        <v>3.64</v>
      </c>
      <c r="D45" s="14">
        <v>30</v>
      </c>
      <c r="E45" s="23">
        <f>ROUND(C45*D45,2)</f>
        <v>109.2</v>
      </c>
      <c r="F45" s="16">
        <v>0</v>
      </c>
      <c r="G45" s="23">
        <f>ROUND(E45*F45,2)</f>
        <v>0</v>
      </c>
      <c r="H45" s="23">
        <f>ROUND(E45-G45,2)</f>
        <v>109.2</v>
      </c>
    </row>
    <row r="46" spans="1:8" x14ac:dyDescent="0.25">
      <c r="A46" s="13" t="s">
        <v>85</v>
      </c>
      <c r="C46" s="23"/>
      <c r="E46" s="23"/>
    </row>
    <row r="47" spans="1:8" x14ac:dyDescent="0.25">
      <c r="A47" s="14" t="s">
        <v>86</v>
      </c>
      <c r="B47" s="14" t="s">
        <v>18</v>
      </c>
      <c r="C47" s="15">
        <v>0.05</v>
      </c>
      <c r="D47" s="14">
        <v>42.72</v>
      </c>
      <c r="E47" s="23">
        <f>ROUND(C47*D47,2)</f>
        <v>2.14</v>
      </c>
      <c r="F47" s="16">
        <v>0</v>
      </c>
      <c r="G47" s="23">
        <f>ROUND(E47*F47,2)</f>
        <v>0</v>
      </c>
      <c r="H47" s="23">
        <f>ROUND(E47-G47,2)</f>
        <v>2.14</v>
      </c>
    </row>
    <row r="48" spans="1:8" x14ac:dyDescent="0.25">
      <c r="A48" s="13" t="s">
        <v>113</v>
      </c>
      <c r="C48" s="23"/>
      <c r="E48" s="23"/>
    </row>
    <row r="49" spans="1:8" x14ac:dyDescent="0.25">
      <c r="A49" s="14" t="s">
        <v>114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25">
      <c r="A50" s="13" t="s">
        <v>61</v>
      </c>
      <c r="C50" s="23"/>
      <c r="E50" s="23"/>
    </row>
    <row r="51" spans="1:8" x14ac:dyDescent="0.25">
      <c r="A51" s="14" t="s">
        <v>62</v>
      </c>
      <c r="B51" s="14" t="s">
        <v>48</v>
      </c>
      <c r="C51" s="15">
        <v>9</v>
      </c>
      <c r="D51" s="14">
        <v>1</v>
      </c>
      <c r="E51" s="23">
        <f>ROUND(C51*D51,2)</f>
        <v>9</v>
      </c>
      <c r="F51" s="16">
        <v>0</v>
      </c>
      <c r="G51" s="23">
        <f>ROUND(E51*F51,2)</f>
        <v>0</v>
      </c>
      <c r="H51" s="23">
        <f>ROUND(E51-G51,2)</f>
        <v>9</v>
      </c>
    </row>
    <row r="52" spans="1:8" x14ac:dyDescent="0.25">
      <c r="A52" s="13" t="s">
        <v>87</v>
      </c>
      <c r="C52" s="23"/>
      <c r="E52" s="23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25">
      <c r="A54" s="13" t="s">
        <v>34</v>
      </c>
      <c r="C54" s="23"/>
      <c r="E54" s="23"/>
    </row>
    <row r="55" spans="1:8" x14ac:dyDescent="0.25">
      <c r="A55" s="14" t="s">
        <v>35</v>
      </c>
      <c r="B55" s="14" t="s">
        <v>36</v>
      </c>
      <c r="C55" s="15">
        <v>51.39</v>
      </c>
      <c r="D55" s="14">
        <v>0.66600000000000004</v>
      </c>
      <c r="E55" s="23">
        <f>ROUND(C55*D55,2)</f>
        <v>34.229999999999997</v>
      </c>
      <c r="F55" s="16">
        <v>0</v>
      </c>
      <c r="G55" s="23">
        <f>ROUND(E55*F55,2)</f>
        <v>0</v>
      </c>
      <c r="H55" s="23">
        <f>ROUND(E55-G55,2)</f>
        <v>34.229999999999997</v>
      </c>
    </row>
    <row r="56" spans="1:8" x14ac:dyDescent="0.25">
      <c r="A56" s="13" t="s">
        <v>115</v>
      </c>
      <c r="C56" s="23"/>
      <c r="E56" s="23"/>
    </row>
    <row r="57" spans="1:8" x14ac:dyDescent="0.25">
      <c r="A57" s="14" t="s">
        <v>116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25">
      <c r="A58" s="13" t="s">
        <v>117</v>
      </c>
      <c r="C58" s="23"/>
      <c r="E58" s="23"/>
    </row>
    <row r="59" spans="1:8" x14ac:dyDescent="0.25">
      <c r="A59" s="14" t="s">
        <v>118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25">
      <c r="A60" s="13" t="s">
        <v>37</v>
      </c>
      <c r="C60" s="23"/>
      <c r="E60" s="23"/>
    </row>
    <row r="61" spans="1:8" x14ac:dyDescent="0.25">
      <c r="A61" s="14" t="s">
        <v>38</v>
      </c>
      <c r="B61" s="14" t="s">
        <v>39</v>
      </c>
      <c r="C61" s="15">
        <v>18.690000000000001</v>
      </c>
      <c r="D61" s="14">
        <v>0.81599999999999995</v>
      </c>
      <c r="E61" s="23">
        <f>ROUND(C61*D61,2)</f>
        <v>15.25</v>
      </c>
      <c r="F61" s="16">
        <v>0</v>
      </c>
      <c r="G61" s="23">
        <f>ROUND(E61*F61,2)</f>
        <v>0</v>
      </c>
      <c r="H61" s="23">
        <f>ROUND(E61-G61,2)</f>
        <v>15.25</v>
      </c>
    </row>
    <row r="62" spans="1:8" x14ac:dyDescent="0.25">
      <c r="A62" s="14" t="s">
        <v>91</v>
      </c>
      <c r="B62" s="14" t="s">
        <v>39</v>
      </c>
      <c r="C62" s="15">
        <v>18.690000000000001</v>
      </c>
      <c r="D62" s="14">
        <v>0.1958</v>
      </c>
      <c r="E62" s="23">
        <f>ROUND(C62*D62,2)</f>
        <v>3.66</v>
      </c>
      <c r="F62" s="16">
        <v>0</v>
      </c>
      <c r="G62" s="23">
        <f>ROUND(E62*F62,2)</f>
        <v>0</v>
      </c>
      <c r="H62" s="23">
        <f>ROUND(E62-G62,2)</f>
        <v>3.66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0.31819999999999998</v>
      </c>
      <c r="E64" s="23">
        <f>ROUND(C64*D64,2)</f>
        <v>2.88</v>
      </c>
      <c r="F64" s="16">
        <v>0</v>
      </c>
      <c r="G64" s="23">
        <f>ROUND(E64*F64,2)</f>
        <v>0</v>
      </c>
      <c r="H64" s="23">
        <f>ROUND(E64-G64,2)</f>
        <v>2.88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0.18410000000000001</v>
      </c>
      <c r="E65" s="23">
        <f>ROUND(C65*D65,2)</f>
        <v>1.67</v>
      </c>
      <c r="F65" s="16">
        <v>0</v>
      </c>
      <c r="G65" s="23">
        <f>ROUND(E65*F65,2)</f>
        <v>0</v>
      </c>
      <c r="H65" s="23">
        <f>ROUND(E65-G65,2)</f>
        <v>1.67</v>
      </c>
    </row>
    <row r="66" spans="1:8" x14ac:dyDescent="0.25">
      <c r="A66" s="14" t="s">
        <v>44</v>
      </c>
      <c r="B66" s="14" t="s">
        <v>39</v>
      </c>
      <c r="C66" s="15">
        <v>18.7</v>
      </c>
      <c r="D66" s="14">
        <v>0.80940000000000001</v>
      </c>
      <c r="E66" s="23">
        <f>ROUND(C66*D66,2)</f>
        <v>15.14</v>
      </c>
      <c r="F66" s="16">
        <v>0</v>
      </c>
      <c r="G66" s="23">
        <f>ROUND(E66*F66,2)</f>
        <v>0</v>
      </c>
      <c r="H66" s="23">
        <f>ROUND(E66-G66,2)</f>
        <v>15.14</v>
      </c>
    </row>
    <row r="67" spans="1:8" x14ac:dyDescent="0.25">
      <c r="A67" s="13" t="s">
        <v>45</v>
      </c>
      <c r="C67" s="23"/>
      <c r="E67" s="23"/>
    </row>
    <row r="68" spans="1:8" x14ac:dyDescent="0.25">
      <c r="A68" s="14" t="s">
        <v>38</v>
      </c>
      <c r="B68" s="14" t="s">
        <v>19</v>
      </c>
      <c r="C68" s="15">
        <v>2.86</v>
      </c>
      <c r="D68" s="14">
        <v>12.6004</v>
      </c>
      <c r="E68" s="23">
        <f>ROUND(C68*D68,2)</f>
        <v>36.04</v>
      </c>
      <c r="F68" s="16">
        <v>0</v>
      </c>
      <c r="G68" s="23">
        <f>ROUND(E68*F68,2)</f>
        <v>0</v>
      </c>
      <c r="H68" s="23">
        <f>ROUND(E68-G68,2)</f>
        <v>36.04</v>
      </c>
    </row>
    <row r="69" spans="1:8" x14ac:dyDescent="0.25">
      <c r="A69" s="14" t="s">
        <v>91</v>
      </c>
      <c r="B69" s="14" t="s">
        <v>19</v>
      </c>
      <c r="C69" s="15">
        <v>2.86</v>
      </c>
      <c r="D69" s="14">
        <v>3.4036</v>
      </c>
      <c r="E69" s="23">
        <f>ROUND(C69*D69,2)</f>
        <v>9.73</v>
      </c>
      <c r="F69" s="16">
        <v>0</v>
      </c>
      <c r="G69" s="23">
        <f>ROUND(E69*F69,2)</f>
        <v>0</v>
      </c>
      <c r="H69" s="23">
        <f>ROUND(E69-G69,2)</f>
        <v>9.73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14.66</v>
      </c>
      <c r="D71" s="14">
        <v>1</v>
      </c>
      <c r="E71" s="23">
        <f>ROUND(C71*D71,2)</f>
        <v>14.66</v>
      </c>
      <c r="F71" s="16">
        <v>0</v>
      </c>
      <c r="G71" s="23">
        <f>ROUND(E71*F71,2)</f>
        <v>0</v>
      </c>
      <c r="H71" s="23">
        <f t="shared" ref="H71:H76" si="6">ROUND(E71-G71,2)</f>
        <v>14.66</v>
      </c>
    </row>
    <row r="72" spans="1:8" x14ac:dyDescent="0.25">
      <c r="A72" s="14" t="s">
        <v>38</v>
      </c>
      <c r="B72" s="14" t="s">
        <v>48</v>
      </c>
      <c r="C72" s="15">
        <v>10</v>
      </c>
      <c r="D72" s="14">
        <v>1</v>
      </c>
      <c r="E72" s="23">
        <f>ROUND(C72*D72,2)</f>
        <v>10</v>
      </c>
      <c r="F72" s="16">
        <v>0</v>
      </c>
      <c r="G72" s="23">
        <f>ROUND(E72*F72,2)</f>
        <v>0</v>
      </c>
      <c r="H72" s="23">
        <f t="shared" si="6"/>
        <v>10</v>
      </c>
    </row>
    <row r="73" spans="1:8" x14ac:dyDescent="0.25">
      <c r="A73" s="14" t="s">
        <v>91</v>
      </c>
      <c r="B73" s="14" t="s">
        <v>48</v>
      </c>
      <c r="C73" s="15">
        <v>10.050000000000001</v>
      </c>
      <c r="D73" s="14">
        <v>1</v>
      </c>
      <c r="E73" s="23">
        <f>ROUND(C73*D73,2)</f>
        <v>10.050000000000001</v>
      </c>
      <c r="F73" s="16">
        <v>0</v>
      </c>
      <c r="G73" s="23">
        <f>ROUND(E73*F73,2)</f>
        <v>0</v>
      </c>
      <c r="H73" s="23">
        <f t="shared" si="6"/>
        <v>10.050000000000001</v>
      </c>
    </row>
    <row r="74" spans="1:8" x14ac:dyDescent="0.25">
      <c r="A74" s="9" t="s">
        <v>49</v>
      </c>
      <c r="B74" s="9" t="s">
        <v>48</v>
      </c>
      <c r="C74" s="10">
        <v>28.09</v>
      </c>
      <c r="D74" s="9">
        <v>1</v>
      </c>
      <c r="E74" s="22">
        <f>ROUND(C74*D74,2)</f>
        <v>28.09</v>
      </c>
      <c r="F74" s="11">
        <v>0</v>
      </c>
      <c r="G74" s="22">
        <f>ROUND(E74*F74,2)</f>
        <v>0</v>
      </c>
      <c r="H74" s="22">
        <f t="shared" si="6"/>
        <v>28.09</v>
      </c>
    </row>
    <row r="75" spans="1:8" x14ac:dyDescent="0.25">
      <c r="A75" s="7" t="s">
        <v>50</v>
      </c>
      <c r="C75" s="23"/>
      <c r="E75" s="23">
        <f>SUM(E13:E74)</f>
        <v>808.82999999999981</v>
      </c>
      <c r="G75" s="12">
        <f>SUM(G13:G74)</f>
        <v>0</v>
      </c>
      <c r="H75" s="12">
        <f t="shared" si="6"/>
        <v>808.83</v>
      </c>
    </row>
    <row r="76" spans="1:8" x14ac:dyDescent="0.25">
      <c r="A76" s="7" t="s">
        <v>51</v>
      </c>
      <c r="C76" s="23"/>
      <c r="E76" s="23">
        <f>+E9-E75</f>
        <v>257.37000000000023</v>
      </c>
      <c r="G76" s="12">
        <f>+G9-G75</f>
        <v>0</v>
      </c>
      <c r="H76" s="12">
        <f t="shared" si="6"/>
        <v>257.37</v>
      </c>
    </row>
    <row r="77" spans="1:8" x14ac:dyDescent="0.25">
      <c r="A77" t="s">
        <v>12</v>
      </c>
      <c r="C77" s="23"/>
      <c r="E77" s="23"/>
    </row>
    <row r="78" spans="1:8" x14ac:dyDescent="0.25">
      <c r="A78" s="7" t="s">
        <v>52</v>
      </c>
      <c r="C78" s="23"/>
      <c r="E78" s="23"/>
    </row>
    <row r="79" spans="1:8" x14ac:dyDescent="0.25">
      <c r="A79" s="14" t="s">
        <v>42</v>
      </c>
      <c r="B79" s="14" t="s">
        <v>48</v>
      </c>
      <c r="C79" s="15">
        <v>28.17</v>
      </c>
      <c r="D79" s="14">
        <v>1</v>
      </c>
      <c r="E79" s="23">
        <f>ROUND(C79*D79,2)</f>
        <v>28.17</v>
      </c>
      <c r="F79" s="16">
        <v>0</v>
      </c>
      <c r="G79" s="23">
        <f>ROUND(E79*F79,2)</f>
        <v>0</v>
      </c>
      <c r="H79" s="23">
        <f t="shared" ref="H79:H84" si="7">ROUND(E79-G79,2)</f>
        <v>28.17</v>
      </c>
    </row>
    <row r="80" spans="1:8" x14ac:dyDescent="0.25">
      <c r="A80" s="14" t="s">
        <v>38</v>
      </c>
      <c r="B80" s="14" t="s">
        <v>48</v>
      </c>
      <c r="C80" s="15">
        <v>77.319999999999993</v>
      </c>
      <c r="D80" s="14">
        <v>1</v>
      </c>
      <c r="E80" s="23">
        <f>ROUND(C80*D80,2)</f>
        <v>77.319999999999993</v>
      </c>
      <c r="F80" s="16">
        <v>0</v>
      </c>
      <c r="G80" s="23">
        <f>ROUND(E80*F80,2)</f>
        <v>0</v>
      </c>
      <c r="H80" s="23">
        <f t="shared" si="7"/>
        <v>77.319999999999993</v>
      </c>
    </row>
    <row r="81" spans="1:8" x14ac:dyDescent="0.25">
      <c r="A81" s="9" t="s">
        <v>91</v>
      </c>
      <c r="B81" s="9" t="s">
        <v>48</v>
      </c>
      <c r="C81" s="10">
        <v>49.54</v>
      </c>
      <c r="D81" s="9">
        <v>1</v>
      </c>
      <c r="E81" s="22">
        <f>ROUND(C81*D81,2)</f>
        <v>49.54</v>
      </c>
      <c r="F81" s="11">
        <v>0</v>
      </c>
      <c r="G81" s="22">
        <f>ROUND(E81*F81,2)</f>
        <v>0</v>
      </c>
      <c r="H81" s="22">
        <f t="shared" si="7"/>
        <v>49.54</v>
      </c>
    </row>
    <row r="82" spans="1:8" x14ac:dyDescent="0.25">
      <c r="A82" s="7" t="s">
        <v>53</v>
      </c>
      <c r="C82" s="23"/>
      <c r="E82" s="23">
        <f>SUM(E79:E81)</f>
        <v>155.03</v>
      </c>
      <c r="G82" s="12">
        <f>SUM(G79:G81)</f>
        <v>0</v>
      </c>
      <c r="H82" s="12">
        <f t="shared" si="7"/>
        <v>155.03</v>
      </c>
    </row>
    <row r="83" spans="1:8" x14ac:dyDescent="0.25">
      <c r="A83" s="7" t="s">
        <v>54</v>
      </c>
      <c r="C83" s="23"/>
      <c r="E83" s="23">
        <f>+E75+E82</f>
        <v>963.85999999999979</v>
      </c>
      <c r="G83" s="12">
        <f>+G75+G82</f>
        <v>0</v>
      </c>
      <c r="H83" s="12">
        <f t="shared" si="7"/>
        <v>963.86</v>
      </c>
    </row>
    <row r="84" spans="1:8" x14ac:dyDescent="0.25">
      <c r="A84" s="7" t="s">
        <v>55</v>
      </c>
      <c r="C84" s="23"/>
      <c r="E84" s="23">
        <f>+E9-E83</f>
        <v>102.34000000000026</v>
      </c>
      <c r="G84" s="12">
        <f>+G9-G83</f>
        <v>0</v>
      </c>
      <c r="H84" s="12">
        <f t="shared" si="7"/>
        <v>102.34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5" x14ac:dyDescent="0.25">
      <c r="A98" t="str" cm="1">
        <f t="array" aca="1" ref="A98" ca="1">MID(CELL("filename",A1),FIND("]",CELL("filename",A1))+1,256)</f>
        <v>cotton25</v>
      </c>
    </row>
    <row r="99" spans="1:5" x14ac:dyDescent="0.25">
      <c r="A99" s="7" t="s">
        <v>50</v>
      </c>
      <c r="E99" s="25">
        <f>VLOOKUP(A99,$A$1:$H$98,5,FALSE)</f>
        <v>808.82999999999981</v>
      </c>
    </row>
    <row r="100" spans="1:5" x14ac:dyDescent="0.25">
      <c r="A100" s="7" t="s">
        <v>288</v>
      </c>
      <c r="E100" s="25">
        <f>VLOOKUP(A100,$A$1:$H$98,5,FALSE)</f>
        <v>155.03</v>
      </c>
    </row>
    <row r="101" spans="1:5" x14ac:dyDescent="0.25">
      <c r="A101" s="7" t="s">
        <v>289</v>
      </c>
      <c r="E101" s="25">
        <f t="shared" ref="E101:E102" si="8">VLOOKUP(A101,$A$1:$H$98,5,FALSE)</f>
        <v>963.85999999999979</v>
      </c>
    </row>
    <row r="102" spans="1:5" x14ac:dyDescent="0.25">
      <c r="A102" s="7" t="s">
        <v>55</v>
      </c>
      <c r="E102" s="25">
        <f t="shared" si="8"/>
        <v>102.34000000000026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8F39-EE5B-4D46-A561-6023E4A9531A}">
  <sheetPr codeName="Sheet38"/>
  <dimension ref="A1:H102"/>
  <sheetViews>
    <sheetView workbookViewId="0">
      <selection activeCell="A104" sqref="A104:M127"/>
    </sheetView>
  </sheetViews>
  <sheetFormatPr defaultRowHeight="15" x14ac:dyDescent="0.25"/>
  <cols>
    <col min="1" max="1" width="20.28515625" customWidth="1"/>
    <col min="5" max="5" width="14.5703125" bestFit="1" customWidth="1"/>
    <col min="8" max="8" width="9.7109375" bestFit="1" customWidth="1"/>
  </cols>
  <sheetData>
    <row r="1" spans="1:8" x14ac:dyDescent="0.25">
      <c r="A1" s="81" t="s">
        <v>480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163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107</v>
      </c>
      <c r="B31" s="14" t="s">
        <v>18</v>
      </c>
      <c r="C31" s="15">
        <v>1.6</v>
      </c>
      <c r="D31" s="14">
        <v>3.2</v>
      </c>
      <c r="E31" s="23">
        <f>ROUND(C31*D31,2)</f>
        <v>5.12</v>
      </c>
      <c r="F31" s="16">
        <v>0</v>
      </c>
      <c r="G31" s="23">
        <f>ROUND(E31*F31,2)</f>
        <v>0</v>
      </c>
      <c r="H31" s="23">
        <f>ROUND(E31-G31,2)</f>
        <v>5.12</v>
      </c>
    </row>
    <row r="32" spans="1:8" x14ac:dyDescent="0.25">
      <c r="A32" s="14" t="s">
        <v>79</v>
      </c>
      <c r="B32" s="14" t="s">
        <v>18</v>
      </c>
      <c r="C32" s="15">
        <v>7.29</v>
      </c>
      <c r="D32" s="14">
        <v>2</v>
      </c>
      <c r="E32" s="23">
        <f>ROUND(C32*D32,2)</f>
        <v>14.58</v>
      </c>
      <c r="F32" s="16">
        <v>0</v>
      </c>
      <c r="G32" s="23">
        <f>ROUND(E32*F32,2)</f>
        <v>0</v>
      </c>
      <c r="H32" s="23">
        <f>ROUND(E32-G32,2)</f>
        <v>14.58</v>
      </c>
    </row>
    <row r="33" spans="1:8" x14ac:dyDescent="0.25">
      <c r="A33" s="14" t="s">
        <v>78</v>
      </c>
      <c r="B33" s="14" t="s">
        <v>29</v>
      </c>
      <c r="C33" s="15">
        <v>6.75</v>
      </c>
      <c r="D33" s="14">
        <v>1.5</v>
      </c>
      <c r="E33" s="23">
        <f>ROUND(C33*D33,2)</f>
        <v>10.130000000000001</v>
      </c>
      <c r="F33" s="16">
        <v>0</v>
      </c>
      <c r="G33" s="23">
        <f>ROUND(E33*F33,2)</f>
        <v>0</v>
      </c>
      <c r="H33" s="23">
        <f>ROUND(E33-G33,2)</f>
        <v>10.130000000000001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472</v>
      </c>
      <c r="B36" s="14" t="s">
        <v>60</v>
      </c>
      <c r="C36" s="15">
        <v>3.64</v>
      </c>
      <c r="D36" s="14">
        <v>45</v>
      </c>
      <c r="E36" s="23">
        <f>ROUND(C36*D36,2)</f>
        <v>163.80000000000001</v>
      </c>
      <c r="F36" s="16">
        <v>0</v>
      </c>
      <c r="G36" s="23">
        <f>ROUND(E36*F36,2)</f>
        <v>0</v>
      </c>
      <c r="H36" s="23">
        <f>ROUND(E36-G36,2)</f>
        <v>163.80000000000001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0.92889999999999995</v>
      </c>
      <c r="E52" s="23">
        <f>ROUND(C52*D52,2)</f>
        <v>17.36</v>
      </c>
      <c r="F52" s="16">
        <v>0</v>
      </c>
      <c r="G52" s="23">
        <f>ROUND(E52*F52,2)</f>
        <v>0</v>
      </c>
      <c r="H52" s="23">
        <f>ROUND(E52-G52,2)</f>
        <v>17.36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0.3579</v>
      </c>
      <c r="E55" s="23">
        <f>ROUND(C55*D55,2)</f>
        <v>3.24</v>
      </c>
      <c r="F55" s="16">
        <v>0</v>
      </c>
      <c r="G55" s="23">
        <f>ROUND(E55*F55,2)</f>
        <v>0</v>
      </c>
      <c r="H55" s="23">
        <f>ROUND(E55-G55,2)</f>
        <v>3.24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18.72</v>
      </c>
      <c r="D57" s="14">
        <v>0.96079999999999999</v>
      </c>
      <c r="E57" s="23">
        <f>ROUND(C57*D57,2)</f>
        <v>17.989999999999998</v>
      </c>
      <c r="F57" s="16">
        <v>0</v>
      </c>
      <c r="G57" s="23">
        <f>ROUND(E57*F57,2)</f>
        <v>0</v>
      </c>
      <c r="H57" s="23">
        <f>ROUND(E57-G57,2)</f>
        <v>17.989999999999998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14.343299999999999</v>
      </c>
      <c r="E59" s="23">
        <f>ROUND(C59*D59,2)</f>
        <v>41.02</v>
      </c>
      <c r="F59" s="16">
        <v>0</v>
      </c>
      <c r="G59" s="23">
        <f>ROUND(E59*F59,2)</f>
        <v>0</v>
      </c>
      <c r="H59" s="23">
        <f>ROUND(E59-G59,2)</f>
        <v>41.02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4.4208999999999996</v>
      </c>
      <c r="E60" s="23">
        <f>ROUND(C60*D60,2)</f>
        <v>12.64</v>
      </c>
      <c r="F60" s="16">
        <v>0</v>
      </c>
      <c r="G60" s="23">
        <f>ROUND(E60*F60,2)</f>
        <v>0</v>
      </c>
      <c r="H60" s="23">
        <f>ROUND(E60-G60,2)</f>
        <v>12.64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14.67</v>
      </c>
      <c r="D62" s="14">
        <v>1</v>
      </c>
      <c r="E62" s="23">
        <f>ROUND(C62*D62,2)</f>
        <v>14.67</v>
      </c>
      <c r="F62" s="16">
        <v>0</v>
      </c>
      <c r="G62" s="23">
        <f>ROUND(E62*F62,2)</f>
        <v>0</v>
      </c>
      <c r="H62" s="23">
        <f t="shared" ref="H62:H67" si="3">ROUND(E62-G62,2)</f>
        <v>14.67</v>
      </c>
    </row>
    <row r="63" spans="1:8" x14ac:dyDescent="0.25">
      <c r="A63" s="14" t="s">
        <v>38</v>
      </c>
      <c r="B63" s="14" t="s">
        <v>48</v>
      </c>
      <c r="C63" s="15">
        <v>11.37</v>
      </c>
      <c r="D63" s="14">
        <v>1</v>
      </c>
      <c r="E63" s="23">
        <f>ROUND(C63*D63,2)</f>
        <v>11.37</v>
      </c>
      <c r="F63" s="16">
        <v>0</v>
      </c>
      <c r="G63" s="23">
        <f>ROUND(E63*F63,2)</f>
        <v>0</v>
      </c>
      <c r="H63" s="23">
        <f t="shared" si="3"/>
        <v>11.37</v>
      </c>
    </row>
    <row r="64" spans="1:8" x14ac:dyDescent="0.25">
      <c r="A64" s="14" t="s">
        <v>91</v>
      </c>
      <c r="B64" s="14" t="s">
        <v>48</v>
      </c>
      <c r="C64" s="15">
        <v>14.39</v>
      </c>
      <c r="D64" s="14">
        <v>1</v>
      </c>
      <c r="E64" s="23">
        <f>ROUND(C64*D64,2)</f>
        <v>14.39</v>
      </c>
      <c r="F64" s="16">
        <v>0</v>
      </c>
      <c r="G64" s="23">
        <f>ROUND(E64*F64,2)</f>
        <v>0</v>
      </c>
      <c r="H64" s="23">
        <f t="shared" si="3"/>
        <v>14.39</v>
      </c>
    </row>
    <row r="65" spans="1:8" x14ac:dyDescent="0.25">
      <c r="A65" s="9" t="s">
        <v>49</v>
      </c>
      <c r="B65" s="9" t="s">
        <v>48</v>
      </c>
      <c r="C65" s="10">
        <v>27.98</v>
      </c>
      <c r="D65" s="9">
        <v>1</v>
      </c>
      <c r="E65" s="22">
        <f>ROUND(C65*D65,2)</f>
        <v>27.98</v>
      </c>
      <c r="F65" s="11">
        <v>0</v>
      </c>
      <c r="G65" s="22">
        <f>ROUND(E65*F65,2)</f>
        <v>0</v>
      </c>
      <c r="H65" s="22">
        <f t="shared" si="3"/>
        <v>27.98</v>
      </c>
    </row>
    <row r="66" spans="1:8" x14ac:dyDescent="0.25">
      <c r="A66" s="7" t="s">
        <v>50</v>
      </c>
      <c r="C66" s="23"/>
      <c r="E66" s="23">
        <f>SUM(E13:E65)</f>
        <v>792.53000000000009</v>
      </c>
      <c r="G66" s="12">
        <f>SUM(G13:G65)</f>
        <v>0</v>
      </c>
      <c r="H66" s="12">
        <f t="shared" si="3"/>
        <v>792.53</v>
      </c>
    </row>
    <row r="67" spans="1:8" x14ac:dyDescent="0.25">
      <c r="A67" s="7" t="s">
        <v>51</v>
      </c>
      <c r="C67" s="23"/>
      <c r="E67" s="23">
        <f>+E9-E66</f>
        <v>273.66999999999996</v>
      </c>
      <c r="G67" s="12">
        <f>+G9-G66</f>
        <v>0</v>
      </c>
      <c r="H67" s="12">
        <f t="shared" si="3"/>
        <v>273.67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27.45</v>
      </c>
      <c r="D70" s="14">
        <v>1</v>
      </c>
      <c r="E70" s="23">
        <f>ROUND(C70*D70,2)</f>
        <v>27.45</v>
      </c>
      <c r="F70" s="16">
        <v>0</v>
      </c>
      <c r="G70" s="23">
        <f>ROUND(E70*F70,2)</f>
        <v>0</v>
      </c>
      <c r="H70" s="23">
        <f t="shared" ref="H70:H75" si="4">ROUND(E70-G70,2)</f>
        <v>27.45</v>
      </c>
    </row>
    <row r="71" spans="1:8" x14ac:dyDescent="0.25">
      <c r="A71" s="14" t="s">
        <v>38</v>
      </c>
      <c r="B71" s="14" t="s">
        <v>48</v>
      </c>
      <c r="C71" s="15">
        <v>88.02</v>
      </c>
      <c r="D71" s="14">
        <v>1</v>
      </c>
      <c r="E71" s="23">
        <f>ROUND(C71*D71,2)</f>
        <v>88.02</v>
      </c>
      <c r="F71" s="16">
        <v>0</v>
      </c>
      <c r="G71" s="23">
        <f>ROUND(E71*F71,2)</f>
        <v>0</v>
      </c>
      <c r="H71" s="23">
        <f t="shared" si="4"/>
        <v>88.02</v>
      </c>
    </row>
    <row r="72" spans="1:8" x14ac:dyDescent="0.25">
      <c r="A72" s="9" t="s">
        <v>91</v>
      </c>
      <c r="B72" s="9" t="s">
        <v>48</v>
      </c>
      <c r="C72" s="10">
        <v>74.91</v>
      </c>
      <c r="D72" s="9">
        <v>1</v>
      </c>
      <c r="E72" s="22">
        <f>ROUND(C72*D72,2)</f>
        <v>74.91</v>
      </c>
      <c r="F72" s="11">
        <v>0</v>
      </c>
      <c r="G72" s="22">
        <f>ROUND(E72*F72,2)</f>
        <v>0</v>
      </c>
      <c r="H72" s="22">
        <f t="shared" si="4"/>
        <v>74.91</v>
      </c>
    </row>
    <row r="73" spans="1:8" x14ac:dyDescent="0.25">
      <c r="A73" s="7" t="s">
        <v>53</v>
      </c>
      <c r="C73" s="23"/>
      <c r="E73" s="23">
        <f>SUM(E70:E72)</f>
        <v>190.38</v>
      </c>
      <c r="G73" s="12">
        <f>SUM(G70:G72)</f>
        <v>0</v>
      </c>
      <c r="H73" s="12">
        <f t="shared" si="4"/>
        <v>190.38</v>
      </c>
    </row>
    <row r="74" spans="1:8" x14ac:dyDescent="0.25">
      <c r="A74" s="7" t="s">
        <v>54</v>
      </c>
      <c r="C74" s="23"/>
      <c r="E74" s="23">
        <f>+E66+E73</f>
        <v>982.91000000000008</v>
      </c>
      <c r="G74" s="12">
        <f>+G66+G73</f>
        <v>0</v>
      </c>
      <c r="H74" s="12">
        <f t="shared" si="4"/>
        <v>982.91</v>
      </c>
    </row>
    <row r="75" spans="1:8" x14ac:dyDescent="0.25">
      <c r="A75" s="7" t="s">
        <v>55</v>
      </c>
      <c r="C75" s="23"/>
      <c r="E75" s="23">
        <f>+E9-E74</f>
        <v>83.289999999999964</v>
      </c>
      <c r="G75" s="12">
        <f>+G9-G74</f>
        <v>0</v>
      </c>
      <c r="H75" s="12">
        <f t="shared" si="4"/>
        <v>83.29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5" x14ac:dyDescent="0.25">
      <c r="A98" t="str" cm="1">
        <f t="array" aca="1" ref="A98" ca="1">MID(CELL("filename",A1),FIND("]",CELL("filename",A1))+1,256)</f>
        <v>cotton26</v>
      </c>
    </row>
    <row r="99" spans="1:5" x14ac:dyDescent="0.25">
      <c r="A99" s="7" t="s">
        <v>50</v>
      </c>
      <c r="E99" s="25">
        <f>VLOOKUP(A99,$A$1:$H$98,5,FALSE)</f>
        <v>792.53000000000009</v>
      </c>
    </row>
    <row r="100" spans="1:5" x14ac:dyDescent="0.25">
      <c r="A100" s="7" t="s">
        <v>288</v>
      </c>
      <c r="E100" s="25">
        <f>VLOOKUP(A100,$A$1:$H$98,5,FALSE)</f>
        <v>190.38</v>
      </c>
    </row>
    <row r="101" spans="1:5" x14ac:dyDescent="0.25">
      <c r="A101" s="7" t="s">
        <v>289</v>
      </c>
      <c r="E101" s="25">
        <f t="shared" ref="E101:E102" si="5">VLOOKUP(A101,$A$1:$H$98,5,FALSE)</f>
        <v>982.91000000000008</v>
      </c>
    </row>
    <row r="102" spans="1:5" x14ac:dyDescent="0.25">
      <c r="A102" s="7" t="s">
        <v>55</v>
      </c>
      <c r="E102" s="25">
        <f t="shared" si="5"/>
        <v>83.289999999999964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5A6F-736C-439E-97E0-54319A51C49F}">
  <sheetPr codeName="Sheet39"/>
  <dimension ref="A1:H102"/>
  <sheetViews>
    <sheetView workbookViewId="0">
      <selection activeCell="A104" sqref="A104:M127"/>
    </sheetView>
  </sheetViews>
  <sheetFormatPr defaultRowHeight="15" x14ac:dyDescent="0.25"/>
  <cols>
    <col min="1" max="1" width="25" customWidth="1"/>
    <col min="5" max="5" width="14.5703125" bestFit="1" customWidth="1"/>
    <col min="8" max="8" width="9.7109375" bestFit="1" customWidth="1"/>
  </cols>
  <sheetData>
    <row r="1" spans="1:8" x14ac:dyDescent="0.25">
      <c r="A1" s="81" t="s">
        <v>482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164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18.399999999999999</v>
      </c>
      <c r="E20" s="23">
        <f>ROUND(C20*D20,2)</f>
        <v>44.34</v>
      </c>
      <c r="F20" s="16">
        <v>0</v>
      </c>
      <c r="G20" s="23">
        <f>ROUND(E20*F20,2)</f>
        <v>0</v>
      </c>
      <c r="H20" s="23">
        <f>ROUND(E20-G20,2)</f>
        <v>44.34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107</v>
      </c>
      <c r="B31" s="14" t="s">
        <v>18</v>
      </c>
      <c r="C31" s="15">
        <v>1.6</v>
      </c>
      <c r="D31" s="14">
        <v>3.2</v>
      </c>
      <c r="E31" s="23">
        <f>ROUND(C31*D31,2)</f>
        <v>5.12</v>
      </c>
      <c r="F31" s="16">
        <v>0</v>
      </c>
      <c r="G31" s="23">
        <f>ROUND(E31*F31,2)</f>
        <v>0</v>
      </c>
      <c r="H31" s="23">
        <f>ROUND(E31-G31,2)</f>
        <v>5.12</v>
      </c>
    </row>
    <row r="32" spans="1:8" x14ac:dyDescent="0.25">
      <c r="A32" s="14" t="s">
        <v>79</v>
      </c>
      <c r="B32" s="14" t="s">
        <v>18</v>
      </c>
      <c r="C32" s="15">
        <v>7.29</v>
      </c>
      <c r="D32" s="14">
        <v>2</v>
      </c>
      <c r="E32" s="23">
        <f>ROUND(C32*D32,2)</f>
        <v>14.58</v>
      </c>
      <c r="F32" s="16">
        <v>0</v>
      </c>
      <c r="G32" s="23">
        <f>ROUND(E32*F32,2)</f>
        <v>0</v>
      </c>
      <c r="H32" s="23">
        <f>ROUND(E32-G32,2)</f>
        <v>14.58</v>
      </c>
    </row>
    <row r="33" spans="1:8" x14ac:dyDescent="0.25">
      <c r="A33" s="14" t="s">
        <v>78</v>
      </c>
      <c r="B33" s="14" t="s">
        <v>29</v>
      </c>
      <c r="C33" s="15">
        <v>6.75</v>
      </c>
      <c r="D33" s="14">
        <v>1.5</v>
      </c>
      <c r="E33" s="23">
        <f>ROUND(C33*D33,2)</f>
        <v>10.130000000000001</v>
      </c>
      <c r="F33" s="16">
        <v>0</v>
      </c>
      <c r="G33" s="23">
        <f>ROUND(E33*F33,2)</f>
        <v>0</v>
      </c>
      <c r="H33" s="23">
        <f>ROUND(E33-G33,2)</f>
        <v>10.130000000000001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472</v>
      </c>
      <c r="B36" s="14" t="s">
        <v>60</v>
      </c>
      <c r="C36" s="15">
        <v>3.64</v>
      </c>
      <c r="D36" s="14">
        <v>45</v>
      </c>
      <c r="E36" s="23">
        <f>ROUND(C36*D36,2)</f>
        <v>163.80000000000001</v>
      </c>
      <c r="F36" s="16">
        <v>0</v>
      </c>
      <c r="G36" s="23">
        <f>ROUND(E36*F36,2)</f>
        <v>0</v>
      </c>
      <c r="H36" s="23">
        <f>ROUND(E36-G36,2)</f>
        <v>163.80000000000001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0.73650000000000004</v>
      </c>
      <c r="E52" s="23">
        <f>ROUND(C52*D52,2)</f>
        <v>13.77</v>
      </c>
      <c r="F52" s="16">
        <v>0</v>
      </c>
      <c r="G52" s="23">
        <f>ROUND(E52*F52,2)</f>
        <v>0</v>
      </c>
      <c r="H52" s="23">
        <f>ROUND(E52-G52,2)</f>
        <v>13.77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0.32219999999999999</v>
      </c>
      <c r="E55" s="23">
        <f>ROUND(C55*D55,2)</f>
        <v>2.92</v>
      </c>
      <c r="F55" s="16">
        <v>0</v>
      </c>
      <c r="G55" s="23">
        <f>ROUND(E55*F55,2)</f>
        <v>0</v>
      </c>
      <c r="H55" s="23">
        <f>ROUND(E55-G55,2)</f>
        <v>2.92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18.739999999999998</v>
      </c>
      <c r="D57" s="14">
        <v>0.80700000000000005</v>
      </c>
      <c r="E57" s="23">
        <f>ROUND(C57*D57,2)</f>
        <v>15.12</v>
      </c>
      <c r="F57" s="16">
        <v>0</v>
      </c>
      <c r="G57" s="23">
        <f>ROUND(E57*F57,2)</f>
        <v>0</v>
      </c>
      <c r="H57" s="23">
        <f>ROUND(E57-G57,2)</f>
        <v>15.12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11.373200000000001</v>
      </c>
      <c r="E59" s="23">
        <f>ROUND(C59*D59,2)</f>
        <v>32.53</v>
      </c>
      <c r="F59" s="16">
        <v>0</v>
      </c>
      <c r="G59" s="23">
        <f>ROUND(E59*F59,2)</f>
        <v>0</v>
      </c>
      <c r="H59" s="23">
        <f>ROUND(E59-G59,2)</f>
        <v>32.53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4.4208999999999996</v>
      </c>
      <c r="E60" s="23">
        <f>ROUND(C60*D60,2)</f>
        <v>12.64</v>
      </c>
      <c r="F60" s="16">
        <v>0</v>
      </c>
      <c r="G60" s="23">
        <f>ROUND(E60*F60,2)</f>
        <v>0</v>
      </c>
      <c r="H60" s="23">
        <f>ROUND(E60-G60,2)</f>
        <v>12.64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11.09</v>
      </c>
      <c r="D62" s="14">
        <v>1</v>
      </c>
      <c r="E62" s="23">
        <f>ROUND(C62*D62,2)</f>
        <v>11.09</v>
      </c>
      <c r="F62" s="16">
        <v>0</v>
      </c>
      <c r="G62" s="23">
        <f>ROUND(E62*F62,2)</f>
        <v>0</v>
      </c>
      <c r="H62" s="23">
        <f t="shared" ref="H62:H67" si="3">ROUND(E62-G62,2)</f>
        <v>11.09</v>
      </c>
    </row>
    <row r="63" spans="1:8" x14ac:dyDescent="0.25">
      <c r="A63" s="14" t="s">
        <v>38</v>
      </c>
      <c r="B63" s="14" t="s">
        <v>48</v>
      </c>
      <c r="C63" s="15">
        <v>9.02</v>
      </c>
      <c r="D63" s="14">
        <v>1</v>
      </c>
      <c r="E63" s="23">
        <f>ROUND(C63*D63,2)</f>
        <v>9.02</v>
      </c>
      <c r="F63" s="16">
        <v>0</v>
      </c>
      <c r="G63" s="23">
        <f>ROUND(E63*F63,2)</f>
        <v>0</v>
      </c>
      <c r="H63" s="23">
        <f t="shared" si="3"/>
        <v>9.02</v>
      </c>
    </row>
    <row r="64" spans="1:8" x14ac:dyDescent="0.25">
      <c r="A64" s="14" t="s">
        <v>91</v>
      </c>
      <c r="B64" s="14" t="s">
        <v>48</v>
      </c>
      <c r="C64" s="15">
        <v>14.39</v>
      </c>
      <c r="D64" s="14">
        <v>1</v>
      </c>
      <c r="E64" s="23">
        <f>ROUND(C64*D64,2)</f>
        <v>14.39</v>
      </c>
      <c r="F64" s="16">
        <v>0</v>
      </c>
      <c r="G64" s="23">
        <f>ROUND(E64*F64,2)</f>
        <v>0</v>
      </c>
      <c r="H64" s="23">
        <f t="shared" si="3"/>
        <v>14.39</v>
      </c>
    </row>
    <row r="65" spans="1:8" x14ac:dyDescent="0.25">
      <c r="A65" s="9" t="s">
        <v>49</v>
      </c>
      <c r="B65" s="9" t="s">
        <v>48</v>
      </c>
      <c r="C65" s="10">
        <v>25.06</v>
      </c>
      <c r="D65" s="9">
        <v>1</v>
      </c>
      <c r="E65" s="22">
        <f>ROUND(C65*D65,2)</f>
        <v>25.06</v>
      </c>
      <c r="F65" s="11">
        <v>0</v>
      </c>
      <c r="G65" s="22">
        <f>ROUND(E65*F65,2)</f>
        <v>0</v>
      </c>
      <c r="H65" s="22">
        <f t="shared" si="3"/>
        <v>25.06</v>
      </c>
    </row>
    <row r="66" spans="1:8" x14ac:dyDescent="0.25">
      <c r="A66" s="7" t="s">
        <v>50</v>
      </c>
      <c r="C66" s="23"/>
      <c r="E66" s="23">
        <f>SUM(E13:E65)</f>
        <v>732.02</v>
      </c>
      <c r="G66" s="12">
        <f>SUM(G13:G65)</f>
        <v>0</v>
      </c>
      <c r="H66" s="12">
        <f t="shared" si="3"/>
        <v>732.02</v>
      </c>
    </row>
    <row r="67" spans="1:8" x14ac:dyDescent="0.25">
      <c r="A67" s="7" t="s">
        <v>51</v>
      </c>
      <c r="C67" s="23"/>
      <c r="E67" s="23">
        <f>+E9-E66</f>
        <v>334.18000000000006</v>
      </c>
      <c r="G67" s="12">
        <f>+G9-G66</f>
        <v>0</v>
      </c>
      <c r="H67" s="12">
        <f t="shared" si="3"/>
        <v>334.18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20.440000000000001</v>
      </c>
      <c r="D70" s="14">
        <v>1</v>
      </c>
      <c r="E70" s="23">
        <f>ROUND(C70*D70,2)</f>
        <v>20.440000000000001</v>
      </c>
      <c r="F70" s="16">
        <v>0</v>
      </c>
      <c r="G70" s="23">
        <f>ROUND(E70*F70,2)</f>
        <v>0</v>
      </c>
      <c r="H70" s="23">
        <f t="shared" ref="H70:H75" si="4">ROUND(E70-G70,2)</f>
        <v>20.440000000000001</v>
      </c>
    </row>
    <row r="71" spans="1:8" x14ac:dyDescent="0.25">
      <c r="A71" s="14" t="s">
        <v>38</v>
      </c>
      <c r="B71" s="14" t="s">
        <v>48</v>
      </c>
      <c r="C71" s="15">
        <v>69.8</v>
      </c>
      <c r="D71" s="14">
        <v>1</v>
      </c>
      <c r="E71" s="23">
        <f>ROUND(C71*D71,2)</f>
        <v>69.8</v>
      </c>
      <c r="F71" s="16">
        <v>0</v>
      </c>
      <c r="G71" s="23">
        <f>ROUND(E71*F71,2)</f>
        <v>0</v>
      </c>
      <c r="H71" s="23">
        <f t="shared" si="4"/>
        <v>69.8</v>
      </c>
    </row>
    <row r="72" spans="1:8" x14ac:dyDescent="0.25">
      <c r="A72" s="9" t="s">
        <v>91</v>
      </c>
      <c r="B72" s="9" t="s">
        <v>48</v>
      </c>
      <c r="C72" s="10">
        <v>74.91</v>
      </c>
      <c r="D72" s="9">
        <v>1</v>
      </c>
      <c r="E72" s="22">
        <f>ROUND(C72*D72,2)</f>
        <v>74.91</v>
      </c>
      <c r="F72" s="11">
        <v>0</v>
      </c>
      <c r="G72" s="22">
        <f>ROUND(E72*F72,2)</f>
        <v>0</v>
      </c>
      <c r="H72" s="22">
        <f t="shared" si="4"/>
        <v>74.91</v>
      </c>
    </row>
    <row r="73" spans="1:8" x14ac:dyDescent="0.25">
      <c r="A73" s="7" t="s">
        <v>53</v>
      </c>
      <c r="C73" s="23"/>
      <c r="E73" s="23">
        <f>SUM(E70:E72)</f>
        <v>165.14999999999998</v>
      </c>
      <c r="G73" s="12">
        <f>SUM(G70:G72)</f>
        <v>0</v>
      </c>
      <c r="H73" s="12">
        <f t="shared" si="4"/>
        <v>165.15</v>
      </c>
    </row>
    <row r="74" spans="1:8" x14ac:dyDescent="0.25">
      <c r="A74" s="7" t="s">
        <v>54</v>
      </c>
      <c r="C74" s="23"/>
      <c r="E74" s="23">
        <f>+E66+E73</f>
        <v>897.17</v>
      </c>
      <c r="G74" s="12">
        <f>+G66+G73</f>
        <v>0</v>
      </c>
      <c r="H74" s="12">
        <f t="shared" si="4"/>
        <v>897.17</v>
      </c>
    </row>
    <row r="75" spans="1:8" x14ac:dyDescent="0.25">
      <c r="A75" s="7" t="s">
        <v>55</v>
      </c>
      <c r="C75" s="23"/>
      <c r="E75" s="23">
        <f>+E9-E74</f>
        <v>169.03000000000009</v>
      </c>
      <c r="G75" s="12">
        <f>+G9-G74</f>
        <v>0</v>
      </c>
      <c r="H75" s="12">
        <f t="shared" si="4"/>
        <v>169.03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5" x14ac:dyDescent="0.25">
      <c r="A98" t="str" cm="1">
        <f t="array" aca="1" ref="A98" ca="1">MID(CELL("filename",A1),FIND("]",CELL("filename",A1))+1,256)</f>
        <v>cotton27</v>
      </c>
    </row>
    <row r="99" spans="1:5" x14ac:dyDescent="0.25">
      <c r="A99" s="7" t="s">
        <v>50</v>
      </c>
      <c r="E99" s="25">
        <f>VLOOKUP(A99,$A$1:$H$98,5,FALSE)</f>
        <v>732.02</v>
      </c>
    </row>
    <row r="100" spans="1:5" x14ac:dyDescent="0.25">
      <c r="A100" s="7" t="s">
        <v>288</v>
      </c>
      <c r="E100" s="25">
        <f>VLOOKUP(A100,$A$1:$H$98,5,FALSE)</f>
        <v>165.14999999999998</v>
      </c>
    </row>
    <row r="101" spans="1:5" x14ac:dyDescent="0.25">
      <c r="A101" s="7" t="s">
        <v>289</v>
      </c>
      <c r="E101" s="25">
        <f t="shared" ref="E101:E102" si="5">VLOOKUP(A101,$A$1:$H$98,5,FALSE)</f>
        <v>897.17</v>
      </c>
    </row>
    <row r="102" spans="1:5" x14ac:dyDescent="0.25">
      <c r="A102" s="7" t="s">
        <v>55</v>
      </c>
      <c r="E102" s="25">
        <f t="shared" si="5"/>
        <v>169.03000000000009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0906-194A-4810-A7CF-362A167B5566}">
  <sheetPr codeName="Sheet40"/>
  <dimension ref="A1:H102"/>
  <sheetViews>
    <sheetView workbookViewId="0">
      <selection activeCell="A104" sqref="A104:M127"/>
    </sheetView>
  </sheetViews>
  <sheetFormatPr defaultRowHeight="15" x14ac:dyDescent="0.25"/>
  <cols>
    <col min="1" max="1" width="22.5703125" customWidth="1"/>
    <col min="5" max="5" width="14.5703125" bestFit="1" customWidth="1"/>
    <col min="8" max="8" width="9.7109375" bestFit="1" customWidth="1"/>
  </cols>
  <sheetData>
    <row r="1" spans="1:8" x14ac:dyDescent="0.25">
      <c r="A1" s="81" t="s">
        <v>483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107</v>
      </c>
      <c r="B31" s="14" t="s">
        <v>18</v>
      </c>
      <c r="C31" s="15">
        <v>1.6</v>
      </c>
      <c r="D31" s="14">
        <v>3.2</v>
      </c>
      <c r="E31" s="23">
        <f>ROUND(C31*D31,2)</f>
        <v>5.12</v>
      </c>
      <c r="F31" s="16">
        <v>0</v>
      </c>
      <c r="G31" s="23">
        <f>ROUND(E31*F31,2)</f>
        <v>0</v>
      </c>
      <c r="H31" s="23">
        <f>ROUND(E31-G31,2)</f>
        <v>5.12</v>
      </c>
    </row>
    <row r="32" spans="1:8" x14ac:dyDescent="0.25">
      <c r="A32" s="14" t="s">
        <v>79</v>
      </c>
      <c r="B32" s="14" t="s">
        <v>18</v>
      </c>
      <c r="C32" s="15">
        <v>7.29</v>
      </c>
      <c r="D32" s="14">
        <v>2</v>
      </c>
      <c r="E32" s="23">
        <f>ROUND(C32*D32,2)</f>
        <v>14.58</v>
      </c>
      <c r="F32" s="16">
        <v>0</v>
      </c>
      <c r="G32" s="23">
        <f>ROUND(E32*F32,2)</f>
        <v>0</v>
      </c>
      <c r="H32" s="23">
        <f>ROUND(E32-G32,2)</f>
        <v>14.58</v>
      </c>
    </row>
    <row r="33" spans="1:8" x14ac:dyDescent="0.25">
      <c r="A33" s="14" t="s">
        <v>78</v>
      </c>
      <c r="B33" s="14" t="s">
        <v>29</v>
      </c>
      <c r="C33" s="15">
        <v>6.75</v>
      </c>
      <c r="D33" s="14">
        <v>1.5</v>
      </c>
      <c r="E33" s="23">
        <f>ROUND(C33*D33,2)</f>
        <v>10.130000000000001</v>
      </c>
      <c r="F33" s="16">
        <v>0</v>
      </c>
      <c r="G33" s="23">
        <f>ROUND(E33*F33,2)</f>
        <v>0</v>
      </c>
      <c r="H33" s="23">
        <f>ROUND(E33-G33,2)</f>
        <v>10.130000000000001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472</v>
      </c>
      <c r="B36" s="14" t="s">
        <v>60</v>
      </c>
      <c r="C36" s="15">
        <v>3.64</v>
      </c>
      <c r="D36" s="14">
        <v>45</v>
      </c>
      <c r="E36" s="23">
        <f>ROUND(C36*D36,2)</f>
        <v>163.80000000000001</v>
      </c>
      <c r="F36" s="16">
        <v>0</v>
      </c>
      <c r="G36" s="23">
        <f>ROUND(E36*F36,2)</f>
        <v>0</v>
      </c>
      <c r="H36" s="23">
        <f>ROUND(E36-G36,2)</f>
        <v>163.80000000000001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0.42680000000000001</v>
      </c>
      <c r="E52" s="23">
        <f>ROUND(C52*D52,2)</f>
        <v>7.98</v>
      </c>
      <c r="F52" s="16">
        <v>0</v>
      </c>
      <c r="G52" s="23">
        <f>ROUND(E52*F52,2)</f>
        <v>0</v>
      </c>
      <c r="H52" s="23">
        <f>ROUND(E52-G52,2)</f>
        <v>7.98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0.1236</v>
      </c>
      <c r="E55" s="23">
        <f>ROUND(C55*D55,2)</f>
        <v>1.1200000000000001</v>
      </c>
      <c r="F55" s="16">
        <v>0</v>
      </c>
      <c r="G55" s="23">
        <f>ROUND(E55*F55,2)</f>
        <v>0</v>
      </c>
      <c r="H55" s="23">
        <f>ROUND(E55-G55,2)</f>
        <v>1.1200000000000001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18.739999999999998</v>
      </c>
      <c r="D57" s="14">
        <v>0.55920000000000003</v>
      </c>
      <c r="E57" s="23">
        <f>ROUND(C57*D57,2)</f>
        <v>10.48</v>
      </c>
      <c r="F57" s="16">
        <v>0</v>
      </c>
      <c r="G57" s="23">
        <f>ROUND(E57*F57,2)</f>
        <v>0</v>
      </c>
      <c r="H57" s="23">
        <f>ROUND(E57-G57,2)</f>
        <v>10.48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6.5911999999999997</v>
      </c>
      <c r="E59" s="23">
        <f>ROUND(C59*D59,2)</f>
        <v>18.850000000000001</v>
      </c>
      <c r="F59" s="16">
        <v>0</v>
      </c>
      <c r="G59" s="23">
        <f>ROUND(E59*F59,2)</f>
        <v>0</v>
      </c>
      <c r="H59" s="23">
        <f>ROUND(E59-G59,2)</f>
        <v>18.850000000000001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5.7069000000000001</v>
      </c>
      <c r="E60" s="23">
        <f>ROUND(C60*D60,2)</f>
        <v>16.32</v>
      </c>
      <c r="F60" s="16">
        <v>0</v>
      </c>
      <c r="G60" s="23">
        <f>ROUND(E60*F60,2)</f>
        <v>0</v>
      </c>
      <c r="H60" s="23">
        <f>ROUND(E60-G60,2)</f>
        <v>16.32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11.12</v>
      </c>
      <c r="D62" s="14">
        <v>1</v>
      </c>
      <c r="E62" s="23">
        <f>ROUND(C62*D62,2)</f>
        <v>11.12</v>
      </c>
      <c r="F62" s="16">
        <v>0</v>
      </c>
      <c r="G62" s="23">
        <f>ROUND(E62*F62,2)</f>
        <v>0</v>
      </c>
      <c r="H62" s="23">
        <f t="shared" ref="H62:H67" si="3">ROUND(E62-G62,2)</f>
        <v>11.12</v>
      </c>
    </row>
    <row r="63" spans="1:8" x14ac:dyDescent="0.25">
      <c r="A63" s="14" t="s">
        <v>38</v>
      </c>
      <c r="B63" s="14" t="s">
        <v>48</v>
      </c>
      <c r="C63" s="15">
        <v>5.23</v>
      </c>
      <c r="D63" s="14">
        <v>1</v>
      </c>
      <c r="E63" s="23">
        <f>ROUND(C63*D63,2)</f>
        <v>5.23</v>
      </c>
      <c r="F63" s="16">
        <v>0</v>
      </c>
      <c r="G63" s="23">
        <f>ROUND(E63*F63,2)</f>
        <v>0</v>
      </c>
      <c r="H63" s="23">
        <f t="shared" si="3"/>
        <v>5.23</v>
      </c>
    </row>
    <row r="64" spans="1:8" x14ac:dyDescent="0.25">
      <c r="A64" s="14" t="s">
        <v>91</v>
      </c>
      <c r="B64" s="14" t="s">
        <v>48</v>
      </c>
      <c r="C64" s="15">
        <v>31.06</v>
      </c>
      <c r="D64" s="14">
        <v>1</v>
      </c>
      <c r="E64" s="23">
        <f>ROUND(C64*D64,2)</f>
        <v>31.06</v>
      </c>
      <c r="F64" s="16">
        <v>0</v>
      </c>
      <c r="G64" s="23">
        <f>ROUND(E64*F64,2)</f>
        <v>0</v>
      </c>
      <c r="H64" s="23">
        <f t="shared" si="3"/>
        <v>31.06</v>
      </c>
    </row>
    <row r="65" spans="1:8" x14ac:dyDescent="0.25">
      <c r="A65" s="9" t="s">
        <v>49</v>
      </c>
      <c r="B65" s="9" t="s">
        <v>48</v>
      </c>
      <c r="C65" s="10">
        <v>27.11</v>
      </c>
      <c r="D65" s="9">
        <v>1</v>
      </c>
      <c r="E65" s="22">
        <f>ROUND(C65*D65,2)</f>
        <v>27.11</v>
      </c>
      <c r="F65" s="11">
        <v>0</v>
      </c>
      <c r="G65" s="22">
        <f>ROUND(E65*F65,2)</f>
        <v>0</v>
      </c>
      <c r="H65" s="22">
        <f t="shared" si="3"/>
        <v>27.11</v>
      </c>
    </row>
    <row r="66" spans="1:8" x14ac:dyDescent="0.25">
      <c r="A66" s="7" t="s">
        <v>50</v>
      </c>
      <c r="C66" s="23"/>
      <c r="E66" s="23">
        <f>SUM(E13:E65)</f>
        <v>761.14000000000021</v>
      </c>
      <c r="G66" s="12">
        <f>SUM(G13:G65)</f>
        <v>0</v>
      </c>
      <c r="H66" s="12">
        <f t="shared" si="3"/>
        <v>761.14</v>
      </c>
    </row>
    <row r="67" spans="1:8" x14ac:dyDescent="0.25">
      <c r="A67" s="7" t="s">
        <v>51</v>
      </c>
      <c r="C67" s="23"/>
      <c r="E67" s="23">
        <f>+E9-E66</f>
        <v>305.05999999999983</v>
      </c>
      <c r="G67" s="12">
        <f>+G9-G66</f>
        <v>0</v>
      </c>
      <c r="H67" s="12">
        <f t="shared" si="3"/>
        <v>305.06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19.84</v>
      </c>
      <c r="D70" s="14">
        <v>1</v>
      </c>
      <c r="E70" s="23">
        <f>ROUND(C70*D70,2)</f>
        <v>19.84</v>
      </c>
      <c r="F70" s="16">
        <v>0</v>
      </c>
      <c r="G70" s="23">
        <f>ROUND(E70*F70,2)</f>
        <v>0</v>
      </c>
      <c r="H70" s="23">
        <f t="shared" ref="H70:H75" si="4">ROUND(E70-G70,2)</f>
        <v>19.84</v>
      </c>
    </row>
    <row r="71" spans="1:8" x14ac:dyDescent="0.25">
      <c r="A71" s="14" t="s">
        <v>38</v>
      </c>
      <c r="B71" s="14" t="s">
        <v>48</v>
      </c>
      <c r="C71" s="15">
        <v>40.44</v>
      </c>
      <c r="D71" s="14">
        <v>1</v>
      </c>
      <c r="E71" s="23">
        <f>ROUND(C71*D71,2)</f>
        <v>40.44</v>
      </c>
      <c r="F71" s="16">
        <v>0</v>
      </c>
      <c r="G71" s="23">
        <f>ROUND(E71*F71,2)</f>
        <v>0</v>
      </c>
      <c r="H71" s="23">
        <f t="shared" si="4"/>
        <v>40.44</v>
      </c>
    </row>
    <row r="72" spans="1:8" x14ac:dyDescent="0.25">
      <c r="A72" s="9" t="s">
        <v>91</v>
      </c>
      <c r="B72" s="9" t="s">
        <v>48</v>
      </c>
      <c r="C72" s="10">
        <v>154.69999999999999</v>
      </c>
      <c r="D72" s="9">
        <v>1</v>
      </c>
      <c r="E72" s="22">
        <f>ROUND(C72*D72,2)</f>
        <v>154.69999999999999</v>
      </c>
      <c r="F72" s="11">
        <v>0</v>
      </c>
      <c r="G72" s="22">
        <f>ROUND(E72*F72,2)</f>
        <v>0</v>
      </c>
      <c r="H72" s="22">
        <f t="shared" si="4"/>
        <v>154.69999999999999</v>
      </c>
    </row>
    <row r="73" spans="1:8" x14ac:dyDescent="0.25">
      <c r="A73" s="7" t="s">
        <v>53</v>
      </c>
      <c r="C73" s="23"/>
      <c r="E73" s="23">
        <f>SUM(E70:E72)</f>
        <v>214.98</v>
      </c>
      <c r="G73" s="12">
        <f>SUM(G70:G72)</f>
        <v>0</v>
      </c>
      <c r="H73" s="12">
        <f t="shared" si="4"/>
        <v>214.98</v>
      </c>
    </row>
    <row r="74" spans="1:8" x14ac:dyDescent="0.25">
      <c r="A74" s="7" t="s">
        <v>54</v>
      </c>
      <c r="C74" s="23"/>
      <c r="E74" s="23">
        <f>+E66+E73</f>
        <v>976.12000000000023</v>
      </c>
      <c r="G74" s="12">
        <f>+G66+G73</f>
        <v>0</v>
      </c>
      <c r="H74" s="12">
        <f t="shared" si="4"/>
        <v>976.12</v>
      </c>
    </row>
    <row r="75" spans="1:8" x14ac:dyDescent="0.25">
      <c r="A75" s="7" t="s">
        <v>55</v>
      </c>
      <c r="C75" s="23"/>
      <c r="E75" s="23">
        <f>+E9-E74</f>
        <v>90.079999999999814</v>
      </c>
      <c r="G75" s="12">
        <f>+G9-G74</f>
        <v>0</v>
      </c>
      <c r="H75" s="12">
        <f t="shared" si="4"/>
        <v>90.08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5" x14ac:dyDescent="0.25">
      <c r="A98" t="str" cm="1">
        <f t="array" aca="1" ref="A98" ca="1">MID(CELL("filename",A1),FIND("]",CELL("filename",A1))+1,256)</f>
        <v>cotton28</v>
      </c>
    </row>
    <row r="99" spans="1:5" x14ac:dyDescent="0.25">
      <c r="A99" s="7" t="s">
        <v>50</v>
      </c>
      <c r="E99" s="25">
        <f>VLOOKUP(A99,$A$1:$H$98,5,FALSE)</f>
        <v>761.14000000000021</v>
      </c>
    </row>
    <row r="100" spans="1:5" x14ac:dyDescent="0.25">
      <c r="A100" s="7" t="s">
        <v>288</v>
      </c>
      <c r="E100" s="25">
        <f>VLOOKUP(A100,$A$1:$H$98,5,FALSE)</f>
        <v>214.98</v>
      </c>
    </row>
    <row r="101" spans="1:5" x14ac:dyDescent="0.25">
      <c r="A101" s="7" t="s">
        <v>289</v>
      </c>
      <c r="E101" s="25">
        <f t="shared" ref="E101:E102" si="5">VLOOKUP(A101,$A$1:$H$98,5,FALSE)</f>
        <v>976.12000000000023</v>
      </c>
    </row>
    <row r="102" spans="1:5" x14ac:dyDescent="0.25">
      <c r="A102" s="7" t="s">
        <v>55</v>
      </c>
      <c r="E102" s="25">
        <f t="shared" si="5"/>
        <v>90.079999999999814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AF21-C8BF-41D3-A067-3A6CC6E1E8D0}">
  <sheetPr codeName="Sheet41"/>
  <dimension ref="A1:H102"/>
  <sheetViews>
    <sheetView workbookViewId="0">
      <selection activeCell="A104" sqref="A104:M127"/>
    </sheetView>
  </sheetViews>
  <sheetFormatPr defaultRowHeight="15" x14ac:dyDescent="0.25"/>
  <cols>
    <col min="1" max="1" width="23.140625" customWidth="1"/>
    <col min="5" max="5" width="14.5703125" bestFit="1" customWidth="1"/>
    <col min="8" max="8" width="9.7109375" bestFit="1" customWidth="1"/>
  </cols>
  <sheetData>
    <row r="1" spans="1:8" x14ac:dyDescent="0.25">
      <c r="A1" s="81" t="s">
        <v>484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18.399999999999999</v>
      </c>
      <c r="E20" s="23">
        <f>ROUND(C20*D20,2)</f>
        <v>44.34</v>
      </c>
      <c r="F20" s="16">
        <v>0</v>
      </c>
      <c r="G20" s="23">
        <f>ROUND(E20*F20,2)</f>
        <v>0</v>
      </c>
      <c r="H20" s="23">
        <f>ROUND(E20-G20,2)</f>
        <v>44.34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107</v>
      </c>
      <c r="B31" s="14" t="s">
        <v>18</v>
      </c>
      <c r="C31" s="15">
        <v>1.6</v>
      </c>
      <c r="D31" s="14">
        <v>3.2</v>
      </c>
      <c r="E31" s="23">
        <f>ROUND(C31*D31,2)</f>
        <v>5.12</v>
      </c>
      <c r="F31" s="16">
        <v>0</v>
      </c>
      <c r="G31" s="23">
        <f>ROUND(E31*F31,2)</f>
        <v>0</v>
      </c>
      <c r="H31" s="23">
        <f>ROUND(E31-G31,2)</f>
        <v>5.12</v>
      </c>
    </row>
    <row r="32" spans="1:8" x14ac:dyDescent="0.25">
      <c r="A32" s="14" t="s">
        <v>79</v>
      </c>
      <c r="B32" s="14" t="s">
        <v>18</v>
      </c>
      <c r="C32" s="15">
        <v>7.29</v>
      </c>
      <c r="D32" s="14">
        <v>2</v>
      </c>
      <c r="E32" s="23">
        <f>ROUND(C32*D32,2)</f>
        <v>14.58</v>
      </c>
      <c r="F32" s="16">
        <v>0</v>
      </c>
      <c r="G32" s="23">
        <f>ROUND(E32*F32,2)</f>
        <v>0</v>
      </c>
      <c r="H32" s="23">
        <f>ROUND(E32-G32,2)</f>
        <v>14.58</v>
      </c>
    </row>
    <row r="33" spans="1:8" x14ac:dyDescent="0.25">
      <c r="A33" s="14" t="s">
        <v>78</v>
      </c>
      <c r="B33" s="14" t="s">
        <v>29</v>
      </c>
      <c r="C33" s="15">
        <v>6.75</v>
      </c>
      <c r="D33" s="14">
        <v>1.5</v>
      </c>
      <c r="E33" s="23">
        <f>ROUND(C33*D33,2)</f>
        <v>10.130000000000001</v>
      </c>
      <c r="F33" s="16">
        <v>0</v>
      </c>
      <c r="G33" s="23">
        <f>ROUND(E33*F33,2)</f>
        <v>0</v>
      </c>
      <c r="H33" s="23">
        <f>ROUND(E33-G33,2)</f>
        <v>10.130000000000001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472</v>
      </c>
      <c r="B36" s="14" t="s">
        <v>60</v>
      </c>
      <c r="C36" s="15">
        <v>3.64</v>
      </c>
      <c r="D36" s="14">
        <v>45</v>
      </c>
      <c r="E36" s="23">
        <f>ROUND(C36*D36,2)</f>
        <v>163.80000000000001</v>
      </c>
      <c r="F36" s="16">
        <v>0</v>
      </c>
      <c r="G36" s="23">
        <f>ROUND(E36*F36,2)</f>
        <v>0</v>
      </c>
      <c r="H36" s="23">
        <f>ROUND(E36-G36,2)</f>
        <v>163.80000000000001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0.29880000000000001</v>
      </c>
      <c r="E52" s="23">
        <f>ROUND(C52*D52,2)</f>
        <v>5.58</v>
      </c>
      <c r="F52" s="16">
        <v>0</v>
      </c>
      <c r="G52" s="23">
        <f>ROUND(E52*F52,2)</f>
        <v>0</v>
      </c>
      <c r="H52" s="23">
        <f>ROUND(E52-G52,2)</f>
        <v>5.58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0.2722</v>
      </c>
      <c r="E53" s="23">
        <f>ROUND(C53*D53,2)</f>
        <v>5.09</v>
      </c>
      <c r="F53" s="16">
        <v>0</v>
      </c>
      <c r="G53" s="23">
        <f>ROUND(E53*F53,2)</f>
        <v>0</v>
      </c>
      <c r="H53" s="23">
        <f>ROUND(E53-G53,2)</f>
        <v>5.09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9.98E-2</v>
      </c>
      <c r="E55" s="23">
        <f>ROUND(C55*D55,2)</f>
        <v>0.9</v>
      </c>
      <c r="F55" s="16">
        <v>0</v>
      </c>
      <c r="G55" s="23">
        <f>ROUND(E55*F55,2)</f>
        <v>0</v>
      </c>
      <c r="H55" s="23">
        <f>ROUND(E55-G55,2)</f>
        <v>0.9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18.760000000000002</v>
      </c>
      <c r="D57" s="14">
        <v>0.45679999999999998</v>
      </c>
      <c r="E57" s="23">
        <f>ROUND(C57*D57,2)</f>
        <v>8.57</v>
      </c>
      <c r="F57" s="16">
        <v>0</v>
      </c>
      <c r="G57" s="23">
        <f>ROUND(E57*F57,2)</f>
        <v>0</v>
      </c>
      <c r="H57" s="23">
        <f>ROUND(E57-G57,2)</f>
        <v>8.57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4.6136999999999997</v>
      </c>
      <c r="E59" s="23">
        <f>ROUND(C59*D59,2)</f>
        <v>13.2</v>
      </c>
      <c r="F59" s="16">
        <v>0</v>
      </c>
      <c r="G59" s="23">
        <f>ROUND(E59*F59,2)</f>
        <v>0</v>
      </c>
      <c r="H59" s="23">
        <f>ROUND(E59-G59,2)</f>
        <v>13.2</v>
      </c>
    </row>
    <row r="60" spans="1:8" x14ac:dyDescent="0.25">
      <c r="A60" s="14" t="s">
        <v>91</v>
      </c>
      <c r="B60" s="14" t="s">
        <v>19</v>
      </c>
      <c r="C60" s="15">
        <v>2.86</v>
      </c>
      <c r="D60" s="14">
        <v>5.7069000000000001</v>
      </c>
      <c r="E60" s="23">
        <f>ROUND(C60*D60,2)</f>
        <v>16.32</v>
      </c>
      <c r="F60" s="16">
        <v>0</v>
      </c>
      <c r="G60" s="23">
        <f>ROUND(E60*F60,2)</f>
        <v>0</v>
      </c>
      <c r="H60" s="23">
        <f>ROUND(E60-G60,2)</f>
        <v>16.32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7.73</v>
      </c>
      <c r="D62" s="14">
        <v>1</v>
      </c>
      <c r="E62" s="23">
        <f>ROUND(C62*D62,2)</f>
        <v>7.73</v>
      </c>
      <c r="F62" s="16">
        <v>0</v>
      </c>
      <c r="G62" s="23">
        <f>ROUND(E62*F62,2)</f>
        <v>0</v>
      </c>
      <c r="H62" s="23">
        <f t="shared" ref="H62:H67" si="3">ROUND(E62-G62,2)</f>
        <v>7.73</v>
      </c>
    </row>
    <row r="63" spans="1:8" x14ac:dyDescent="0.25">
      <c r="A63" s="14" t="s">
        <v>38</v>
      </c>
      <c r="B63" s="14" t="s">
        <v>48</v>
      </c>
      <c r="C63" s="15">
        <v>3.66</v>
      </c>
      <c r="D63" s="14">
        <v>1</v>
      </c>
      <c r="E63" s="23">
        <f>ROUND(C63*D63,2)</f>
        <v>3.66</v>
      </c>
      <c r="F63" s="16">
        <v>0</v>
      </c>
      <c r="G63" s="23">
        <f>ROUND(E63*F63,2)</f>
        <v>0</v>
      </c>
      <c r="H63" s="23">
        <f t="shared" si="3"/>
        <v>3.66</v>
      </c>
    </row>
    <row r="64" spans="1:8" x14ac:dyDescent="0.25">
      <c r="A64" s="14" t="s">
        <v>91</v>
      </c>
      <c r="B64" s="14" t="s">
        <v>48</v>
      </c>
      <c r="C64" s="15">
        <v>31.06</v>
      </c>
      <c r="D64" s="14">
        <v>1</v>
      </c>
      <c r="E64" s="23">
        <f>ROUND(C64*D64,2)</f>
        <v>31.06</v>
      </c>
      <c r="F64" s="16">
        <v>0</v>
      </c>
      <c r="G64" s="23">
        <f>ROUND(E64*F64,2)</f>
        <v>0</v>
      </c>
      <c r="H64" s="23">
        <f t="shared" si="3"/>
        <v>31.06</v>
      </c>
    </row>
    <row r="65" spans="1:8" x14ac:dyDescent="0.25">
      <c r="A65" s="9" t="s">
        <v>49</v>
      </c>
      <c r="B65" s="9" t="s">
        <v>48</v>
      </c>
      <c r="C65" s="10">
        <v>24.6</v>
      </c>
      <c r="D65" s="9">
        <v>1</v>
      </c>
      <c r="E65" s="22">
        <f>ROUND(C65*D65,2)</f>
        <v>24.6</v>
      </c>
      <c r="F65" s="11">
        <v>0</v>
      </c>
      <c r="G65" s="22">
        <f>ROUND(E65*F65,2)</f>
        <v>0</v>
      </c>
      <c r="H65" s="22">
        <f t="shared" si="3"/>
        <v>24.6</v>
      </c>
    </row>
    <row r="66" spans="1:8" x14ac:dyDescent="0.25">
      <c r="A66" s="7" t="s">
        <v>50</v>
      </c>
      <c r="C66" s="23"/>
      <c r="E66" s="23">
        <f>SUM(E13:E65)</f>
        <v>707.10000000000025</v>
      </c>
      <c r="G66" s="12">
        <f>SUM(G13:G65)</f>
        <v>0</v>
      </c>
      <c r="H66" s="12">
        <f t="shared" si="3"/>
        <v>707.1</v>
      </c>
    </row>
    <row r="67" spans="1:8" x14ac:dyDescent="0.25">
      <c r="A67" s="7" t="s">
        <v>51</v>
      </c>
      <c r="C67" s="23"/>
      <c r="E67" s="23">
        <f>+E9-E66</f>
        <v>359.0999999999998</v>
      </c>
      <c r="G67" s="12">
        <f>+G9-G66</f>
        <v>0</v>
      </c>
      <c r="H67" s="12">
        <f t="shared" si="3"/>
        <v>359.1</v>
      </c>
    </row>
    <row r="68" spans="1:8" x14ac:dyDescent="0.25">
      <c r="A68" t="s">
        <v>12</v>
      </c>
      <c r="C68" s="23"/>
      <c r="E68" s="23"/>
    </row>
    <row r="69" spans="1:8" x14ac:dyDescent="0.25">
      <c r="A69" s="7" t="s">
        <v>52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12.48</v>
      </c>
      <c r="D70" s="14">
        <v>1</v>
      </c>
      <c r="E70" s="23">
        <f>ROUND(C70*D70,2)</f>
        <v>12.48</v>
      </c>
      <c r="F70" s="16">
        <v>0</v>
      </c>
      <c r="G70" s="23">
        <f>ROUND(E70*F70,2)</f>
        <v>0</v>
      </c>
      <c r="H70" s="23">
        <f t="shared" ref="H70:H75" si="4">ROUND(E70-G70,2)</f>
        <v>12.48</v>
      </c>
    </row>
    <row r="71" spans="1:8" x14ac:dyDescent="0.25">
      <c r="A71" s="14" t="s">
        <v>38</v>
      </c>
      <c r="B71" s="14" t="s">
        <v>48</v>
      </c>
      <c r="C71" s="15">
        <v>28.31</v>
      </c>
      <c r="D71" s="14">
        <v>1</v>
      </c>
      <c r="E71" s="23">
        <f>ROUND(C71*D71,2)</f>
        <v>28.31</v>
      </c>
      <c r="F71" s="16">
        <v>0</v>
      </c>
      <c r="G71" s="23">
        <f>ROUND(E71*F71,2)</f>
        <v>0</v>
      </c>
      <c r="H71" s="23">
        <f t="shared" si="4"/>
        <v>28.31</v>
      </c>
    </row>
    <row r="72" spans="1:8" x14ac:dyDescent="0.25">
      <c r="A72" s="9" t="s">
        <v>91</v>
      </c>
      <c r="B72" s="9" t="s">
        <v>48</v>
      </c>
      <c r="C72" s="10">
        <v>154.69999999999999</v>
      </c>
      <c r="D72" s="9">
        <v>1</v>
      </c>
      <c r="E72" s="22">
        <f>ROUND(C72*D72,2)</f>
        <v>154.69999999999999</v>
      </c>
      <c r="F72" s="11">
        <v>0</v>
      </c>
      <c r="G72" s="22">
        <f>ROUND(E72*F72,2)</f>
        <v>0</v>
      </c>
      <c r="H72" s="22">
        <f t="shared" si="4"/>
        <v>154.69999999999999</v>
      </c>
    </row>
    <row r="73" spans="1:8" x14ac:dyDescent="0.25">
      <c r="A73" s="7" t="s">
        <v>53</v>
      </c>
      <c r="C73" s="23"/>
      <c r="E73" s="23">
        <f>SUM(E70:E72)</f>
        <v>195.48999999999998</v>
      </c>
      <c r="G73" s="12">
        <f>SUM(G70:G72)</f>
        <v>0</v>
      </c>
      <c r="H73" s="12">
        <f t="shared" si="4"/>
        <v>195.49</v>
      </c>
    </row>
    <row r="74" spans="1:8" x14ac:dyDescent="0.25">
      <c r="A74" s="7" t="s">
        <v>54</v>
      </c>
      <c r="C74" s="23"/>
      <c r="E74" s="23">
        <f>+E66+E73</f>
        <v>902.59000000000026</v>
      </c>
      <c r="G74" s="12">
        <f>+G66+G73</f>
        <v>0</v>
      </c>
      <c r="H74" s="12">
        <f t="shared" si="4"/>
        <v>902.59</v>
      </c>
    </row>
    <row r="75" spans="1:8" x14ac:dyDescent="0.25">
      <c r="A75" s="7" t="s">
        <v>55</v>
      </c>
      <c r="C75" s="23"/>
      <c r="E75" s="23">
        <f>+E9-E74</f>
        <v>163.60999999999979</v>
      </c>
      <c r="G75" s="12">
        <f>+G9-G74</f>
        <v>0</v>
      </c>
      <c r="H75" s="12">
        <f t="shared" si="4"/>
        <v>163.61000000000001</v>
      </c>
    </row>
    <row r="76" spans="1:8" x14ac:dyDescent="0.25">
      <c r="A76" t="s">
        <v>119</v>
      </c>
      <c r="C76" s="23"/>
      <c r="E76" s="23"/>
    </row>
    <row r="77" spans="1:8" x14ac:dyDescent="0.25">
      <c r="A77" t="s">
        <v>424</v>
      </c>
      <c r="C77" s="23"/>
      <c r="E77" s="23"/>
    </row>
    <row r="78" spans="1:8" x14ac:dyDescent="0.25">
      <c r="C78" s="23"/>
      <c r="E78" s="23"/>
    </row>
    <row r="79" spans="1:8" x14ac:dyDescent="0.25">
      <c r="A79" s="7" t="s">
        <v>120</v>
      </c>
      <c r="C79" s="23"/>
      <c r="E79" s="23"/>
    </row>
    <row r="80" spans="1:8" x14ac:dyDescent="0.25">
      <c r="A80" s="7" t="s">
        <v>121</v>
      </c>
      <c r="C80" s="23"/>
      <c r="E80" s="23"/>
    </row>
    <row r="98" spans="1:5" x14ac:dyDescent="0.25">
      <c r="A98" t="str" cm="1">
        <f t="array" aca="1" ref="A98" ca="1">MID(CELL("filename",A1),FIND("]",CELL("filename",A1))+1,256)</f>
        <v>cotton29</v>
      </c>
    </row>
    <row r="99" spans="1:5" x14ac:dyDescent="0.25">
      <c r="A99" s="7" t="s">
        <v>50</v>
      </c>
      <c r="E99" s="25">
        <f>VLOOKUP(A99,$A$1:$H$98,5,FALSE)</f>
        <v>707.10000000000025</v>
      </c>
    </row>
    <row r="100" spans="1:5" x14ac:dyDescent="0.25">
      <c r="A100" s="7" t="s">
        <v>288</v>
      </c>
      <c r="E100" s="25">
        <f>VLOOKUP(A100,$A$1:$H$98,5,FALSE)</f>
        <v>195.48999999999998</v>
      </c>
    </row>
    <row r="101" spans="1:5" x14ac:dyDescent="0.25">
      <c r="A101" s="7" t="s">
        <v>289</v>
      </c>
      <c r="E101" s="25">
        <f t="shared" ref="E101:E102" si="5">VLOOKUP(A101,$A$1:$H$98,5,FALSE)</f>
        <v>902.59000000000026</v>
      </c>
    </row>
    <row r="102" spans="1:5" x14ac:dyDescent="0.25">
      <c r="A102" s="7" t="s">
        <v>55</v>
      </c>
      <c r="E102" s="25">
        <f t="shared" si="5"/>
        <v>163.60999999999979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90EF-6E28-464E-A799-6BDBC713B7AA}">
  <sheetPr codeName="Sheet42"/>
  <dimension ref="A1:H102"/>
  <sheetViews>
    <sheetView topLeftCell="A91" workbookViewId="0">
      <selection activeCell="A104" sqref="A104:M127"/>
    </sheetView>
  </sheetViews>
  <sheetFormatPr defaultRowHeight="15" x14ac:dyDescent="0.25"/>
  <cols>
    <col min="1" max="1" width="22.8554687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485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155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25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25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23"/>
      <c r="E10" s="23"/>
    </row>
    <row r="11" spans="1:8" x14ac:dyDescent="0.25">
      <c r="A11" s="7" t="s">
        <v>13</v>
      </c>
      <c r="C11" s="23"/>
      <c r="E11" s="23"/>
    </row>
    <row r="12" spans="1:8" x14ac:dyDescent="0.25">
      <c r="A12" s="13" t="s">
        <v>17</v>
      </c>
      <c r="C12" s="23"/>
      <c r="E12" s="23"/>
    </row>
    <row r="13" spans="1:8" x14ac:dyDescent="0.25">
      <c r="A13" s="14" t="s">
        <v>66</v>
      </c>
      <c r="B13" s="14" t="s">
        <v>18</v>
      </c>
      <c r="C13" s="15">
        <v>1.0900000000000001</v>
      </c>
      <c r="D13" s="14">
        <v>2.2999999999999998</v>
      </c>
      <c r="E13" s="23">
        <f>ROUND(C13*D13,2)</f>
        <v>2.5099999999999998</v>
      </c>
      <c r="F13" s="16">
        <v>0</v>
      </c>
      <c r="G13" s="23">
        <f>ROUND(E13*F13,2)</f>
        <v>0</v>
      </c>
      <c r="H13" s="23">
        <f>ROUND(E13-G13,2)</f>
        <v>2.5099999999999998</v>
      </c>
    </row>
    <row r="14" spans="1:8" x14ac:dyDescent="0.25">
      <c r="A14" s="14" t="s">
        <v>67</v>
      </c>
      <c r="B14" s="14" t="s">
        <v>26</v>
      </c>
      <c r="C14" s="15">
        <v>4.76</v>
      </c>
      <c r="D14" s="14">
        <v>2.3125</v>
      </c>
      <c r="E14" s="23">
        <f>ROUND(C14*D14,2)</f>
        <v>11.01</v>
      </c>
      <c r="F14" s="16">
        <v>0</v>
      </c>
      <c r="G14" s="23">
        <f>ROUND(E14*F14,2)</f>
        <v>0</v>
      </c>
      <c r="H14" s="23">
        <f>ROUND(E14-G14,2)</f>
        <v>11.01</v>
      </c>
    </row>
    <row r="15" spans="1:8" x14ac:dyDescent="0.25">
      <c r="A15" s="14" t="s">
        <v>68</v>
      </c>
      <c r="B15" s="14" t="s">
        <v>26</v>
      </c>
      <c r="C15" s="15">
        <v>14.7</v>
      </c>
      <c r="D15" s="14">
        <v>0.5</v>
      </c>
      <c r="E15" s="23">
        <f>ROUND(C15*D15,2)</f>
        <v>7.35</v>
      </c>
      <c r="F15" s="16">
        <v>0</v>
      </c>
      <c r="G15" s="23">
        <f>ROUND(E15*F15,2)</f>
        <v>0</v>
      </c>
      <c r="H15" s="23">
        <f>ROUND(E15-G15,2)</f>
        <v>7.35</v>
      </c>
    </row>
    <row r="16" spans="1:8" x14ac:dyDescent="0.25">
      <c r="A16" s="13" t="s">
        <v>69</v>
      </c>
      <c r="C16" s="23"/>
      <c r="E16" s="23"/>
    </row>
    <row r="17" spans="1:8" x14ac:dyDescent="0.25">
      <c r="A17" s="14" t="s">
        <v>70</v>
      </c>
      <c r="B17" s="14" t="s">
        <v>29</v>
      </c>
      <c r="C17" s="15">
        <v>0.11</v>
      </c>
      <c r="D17" s="14">
        <v>1200</v>
      </c>
      <c r="E17" s="23">
        <f>ROUND(C17*D17,2)</f>
        <v>132</v>
      </c>
      <c r="F17" s="16">
        <v>0</v>
      </c>
      <c r="G17" s="23">
        <f>ROUND(E17*F17,2)</f>
        <v>0</v>
      </c>
      <c r="H17" s="23">
        <f>ROUND(E17-G17,2)</f>
        <v>132</v>
      </c>
    </row>
    <row r="18" spans="1:8" x14ac:dyDescent="0.25">
      <c r="A18" s="13" t="s">
        <v>20</v>
      </c>
      <c r="C18" s="23"/>
      <c r="E18" s="23"/>
    </row>
    <row r="19" spans="1:8" x14ac:dyDescent="0.25">
      <c r="A19" s="14" t="s">
        <v>22</v>
      </c>
      <c r="B19" s="14" t="s">
        <v>21</v>
      </c>
      <c r="C19" s="15">
        <v>27.09</v>
      </c>
      <c r="D19" s="14">
        <v>1.5</v>
      </c>
      <c r="E19" s="23">
        <f>ROUND(C19*D19,2)</f>
        <v>40.64</v>
      </c>
      <c r="F19" s="16">
        <v>0</v>
      </c>
      <c r="G19" s="23">
        <f>ROUND(E19*F19,2)</f>
        <v>0</v>
      </c>
      <c r="H19" s="23">
        <f>ROUND(E19-G19,2)</f>
        <v>40.64</v>
      </c>
    </row>
    <row r="20" spans="1:8" x14ac:dyDescent="0.25">
      <c r="A20" s="14" t="s">
        <v>103</v>
      </c>
      <c r="B20" s="14" t="s">
        <v>19</v>
      </c>
      <c r="C20" s="15">
        <v>2.41</v>
      </c>
      <c r="D20" s="14">
        <v>28.933199999999999</v>
      </c>
      <c r="E20" s="23">
        <f>ROUND(C20*D20,2)</f>
        <v>69.73</v>
      </c>
      <c r="F20" s="16">
        <v>0</v>
      </c>
      <c r="G20" s="23">
        <f>ROUND(E20*F20,2)</f>
        <v>0</v>
      </c>
      <c r="H20" s="23">
        <f>ROUND(E20-G20,2)</f>
        <v>69.73</v>
      </c>
    </row>
    <row r="21" spans="1:8" x14ac:dyDescent="0.25">
      <c r="A21" s="13" t="s">
        <v>23</v>
      </c>
      <c r="C21" s="23"/>
      <c r="E21" s="23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25">
      <c r="A23" s="13" t="s">
        <v>24</v>
      </c>
      <c r="C23" s="23"/>
      <c r="E23" s="23"/>
    </row>
    <row r="24" spans="1:8" x14ac:dyDescent="0.25">
      <c r="A24" s="14" t="s">
        <v>59</v>
      </c>
      <c r="B24" s="14" t="s">
        <v>26</v>
      </c>
      <c r="C24" s="15">
        <v>15</v>
      </c>
      <c r="D24" s="14">
        <v>0.5</v>
      </c>
      <c r="E24" s="23">
        <f t="shared" ref="E24:E29" si="0">ROUND(C24*D24,2)</f>
        <v>7.5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7.5</v>
      </c>
    </row>
    <row r="25" spans="1:8" x14ac:dyDescent="0.25">
      <c r="A25" s="14" t="s">
        <v>25</v>
      </c>
      <c r="B25" s="14" t="s">
        <v>18</v>
      </c>
      <c r="C25" s="15">
        <v>0.12</v>
      </c>
      <c r="D25" s="14">
        <v>96</v>
      </c>
      <c r="E25" s="23">
        <f t="shared" si="0"/>
        <v>11.52</v>
      </c>
      <c r="F25" s="16">
        <v>0</v>
      </c>
      <c r="G25" s="23">
        <f t="shared" si="1"/>
        <v>0</v>
      </c>
      <c r="H25" s="23">
        <f t="shared" si="2"/>
        <v>11.52</v>
      </c>
    </row>
    <row r="26" spans="1:8" x14ac:dyDescent="0.25">
      <c r="A26" s="14" t="s">
        <v>105</v>
      </c>
      <c r="B26" s="14" t="s">
        <v>18</v>
      </c>
      <c r="C26" s="15">
        <v>0.32</v>
      </c>
      <c r="D26" s="14">
        <v>48</v>
      </c>
      <c r="E26" s="23">
        <f t="shared" si="0"/>
        <v>15.36</v>
      </c>
      <c r="F26" s="16">
        <v>0</v>
      </c>
      <c r="G26" s="23">
        <f t="shared" si="1"/>
        <v>0</v>
      </c>
      <c r="H26" s="23">
        <f t="shared" si="2"/>
        <v>15.36</v>
      </c>
    </row>
    <row r="27" spans="1:8" x14ac:dyDescent="0.25">
      <c r="A27" s="14" t="s">
        <v>106</v>
      </c>
      <c r="B27" s="14" t="s">
        <v>26</v>
      </c>
      <c r="C27" s="15">
        <v>7.34</v>
      </c>
      <c r="D27" s="14">
        <v>2</v>
      </c>
      <c r="E27" s="23">
        <f t="shared" si="0"/>
        <v>14.68</v>
      </c>
      <c r="F27" s="16">
        <v>0</v>
      </c>
      <c r="G27" s="23">
        <f t="shared" si="1"/>
        <v>0</v>
      </c>
      <c r="H27" s="23">
        <f t="shared" si="2"/>
        <v>14.68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25.6</v>
      </c>
      <c r="E28" s="23">
        <f t="shared" si="0"/>
        <v>27.14</v>
      </c>
      <c r="F28" s="16">
        <v>0</v>
      </c>
      <c r="G28" s="23">
        <f t="shared" si="1"/>
        <v>0</v>
      </c>
      <c r="H28" s="23">
        <f t="shared" si="2"/>
        <v>27.14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2</v>
      </c>
      <c r="E29" s="23">
        <f t="shared" si="0"/>
        <v>20.22</v>
      </c>
      <c r="F29" s="16">
        <v>0</v>
      </c>
      <c r="G29" s="23">
        <f t="shared" si="1"/>
        <v>0</v>
      </c>
      <c r="H29" s="23">
        <f t="shared" si="2"/>
        <v>20.22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107</v>
      </c>
      <c r="B31" s="14" t="s">
        <v>18</v>
      </c>
      <c r="C31" s="15">
        <v>1.6</v>
      </c>
      <c r="D31" s="14">
        <v>3.2</v>
      </c>
      <c r="E31" s="23">
        <f>ROUND(C31*D31,2)</f>
        <v>5.12</v>
      </c>
      <c r="F31" s="16">
        <v>0</v>
      </c>
      <c r="G31" s="23">
        <f>ROUND(E31*F31,2)</f>
        <v>0</v>
      </c>
      <c r="H31" s="23">
        <f>ROUND(E31-G31,2)</f>
        <v>5.12</v>
      </c>
    </row>
    <row r="32" spans="1:8" x14ac:dyDescent="0.25">
      <c r="A32" s="14" t="s">
        <v>79</v>
      </c>
      <c r="B32" s="14" t="s">
        <v>18</v>
      </c>
      <c r="C32" s="15">
        <v>7.29</v>
      </c>
      <c r="D32" s="14">
        <v>2</v>
      </c>
      <c r="E32" s="23">
        <f>ROUND(C32*D32,2)</f>
        <v>14.58</v>
      </c>
      <c r="F32" s="16">
        <v>0</v>
      </c>
      <c r="G32" s="23">
        <f>ROUND(E32*F32,2)</f>
        <v>0</v>
      </c>
      <c r="H32" s="23">
        <f>ROUND(E32-G32,2)</f>
        <v>14.58</v>
      </c>
    </row>
    <row r="33" spans="1:8" x14ac:dyDescent="0.25">
      <c r="A33" s="14" t="s">
        <v>78</v>
      </c>
      <c r="B33" s="14" t="s">
        <v>29</v>
      </c>
      <c r="C33" s="15">
        <v>6.75</v>
      </c>
      <c r="D33" s="14">
        <v>1.5</v>
      </c>
      <c r="E33" s="23">
        <f>ROUND(C33*D33,2)</f>
        <v>10.130000000000001</v>
      </c>
      <c r="F33" s="16">
        <v>0</v>
      </c>
      <c r="G33" s="23">
        <f>ROUND(E33*F33,2)</f>
        <v>0</v>
      </c>
      <c r="H33" s="23">
        <f>ROUND(E33-G33,2)</f>
        <v>10.130000000000001</v>
      </c>
    </row>
    <row r="34" spans="1:8" x14ac:dyDescent="0.25">
      <c r="A34" s="14" t="s">
        <v>111</v>
      </c>
      <c r="B34" s="14" t="s">
        <v>48</v>
      </c>
      <c r="C34" s="15">
        <v>15</v>
      </c>
      <c r="D34" s="14">
        <v>1.5</v>
      </c>
      <c r="E34" s="23">
        <f>ROUND(C34*D34,2)</f>
        <v>22.5</v>
      </c>
      <c r="F34" s="16">
        <v>0</v>
      </c>
      <c r="G34" s="23">
        <f>ROUND(E34*F34,2)</f>
        <v>0</v>
      </c>
      <c r="H34" s="23">
        <f>ROUND(E34-G34,2)</f>
        <v>22.5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472</v>
      </c>
      <c r="B36" s="14" t="s">
        <v>60</v>
      </c>
      <c r="C36" s="15">
        <v>3.64</v>
      </c>
      <c r="D36" s="14">
        <v>45</v>
      </c>
      <c r="E36" s="23">
        <f>ROUND(C36*D36,2)</f>
        <v>163.80000000000001</v>
      </c>
      <c r="F36" s="16">
        <v>0</v>
      </c>
      <c r="G36" s="23">
        <f>ROUND(E36*F36,2)</f>
        <v>0</v>
      </c>
      <c r="H36" s="23">
        <f>ROUND(E36-G36,2)</f>
        <v>163.80000000000001</v>
      </c>
    </row>
    <row r="37" spans="1:8" x14ac:dyDescent="0.25">
      <c r="A37" s="13" t="s">
        <v>85</v>
      </c>
      <c r="C37" s="23"/>
      <c r="E37" s="23"/>
    </row>
    <row r="38" spans="1:8" x14ac:dyDescent="0.25">
      <c r="A38" s="14" t="s">
        <v>86</v>
      </c>
      <c r="B38" s="14" t="s">
        <v>18</v>
      </c>
      <c r="C38" s="15">
        <v>0.05</v>
      </c>
      <c r="D38" s="14">
        <v>32</v>
      </c>
      <c r="E38" s="23">
        <f>ROUND(C38*D38,2)</f>
        <v>1.6</v>
      </c>
      <c r="F38" s="16">
        <v>0</v>
      </c>
      <c r="G38" s="23">
        <f>ROUND(E38*F38,2)</f>
        <v>0</v>
      </c>
      <c r="H38" s="23">
        <f>ROUND(E38-G38,2)</f>
        <v>1.6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87</v>
      </c>
      <c r="C43" s="23"/>
      <c r="E43" s="23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0.66600000000000004</v>
      </c>
      <c r="E46" s="23">
        <f>ROUND(C46*D46,2)</f>
        <v>34.229999999999997</v>
      </c>
      <c r="F46" s="16">
        <v>0</v>
      </c>
      <c r="G46" s="23">
        <f>ROUND(E46*F46,2)</f>
        <v>0</v>
      </c>
      <c r="H46" s="23">
        <f>ROUND(E46-G46,2)</f>
        <v>34.229999999999997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116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0.42680000000000001</v>
      </c>
      <c r="E52" s="23">
        <f>ROUND(C52*D52,2)</f>
        <v>7.98</v>
      </c>
      <c r="F52" s="16">
        <v>0</v>
      </c>
      <c r="G52" s="23">
        <f>ROUND(E52*F52,2)</f>
        <v>0</v>
      </c>
      <c r="H52" s="23">
        <f>ROUND(E52-G52,2)</f>
        <v>7.98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0.27810000000000001</v>
      </c>
      <c r="E53" s="23">
        <f>ROUND(C53*D53,2)</f>
        <v>5.2</v>
      </c>
      <c r="F53" s="16">
        <v>0</v>
      </c>
      <c r="G53" s="23">
        <f>ROUND(E53*F53,2)</f>
        <v>0</v>
      </c>
      <c r="H53" s="23">
        <f>ROUND(E53-G53,2)</f>
        <v>5.2</v>
      </c>
    </row>
    <row r="54" spans="1:8" x14ac:dyDescent="0.25">
      <c r="A54" s="13" t="s">
        <v>40</v>
      </c>
      <c r="C54" s="23"/>
      <c r="E54" s="23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0.20369999999999999</v>
      </c>
      <c r="E55" s="23">
        <f>ROUND(C55*D55,2)</f>
        <v>1.85</v>
      </c>
      <c r="F55" s="16">
        <v>0</v>
      </c>
      <c r="G55" s="23">
        <f>ROUND(E55*F55,2)</f>
        <v>0</v>
      </c>
      <c r="H55" s="23">
        <f>ROUND(E55-G55,2)</f>
        <v>1.85</v>
      </c>
    </row>
    <row r="56" spans="1:8" x14ac:dyDescent="0.25">
      <c r="A56" s="13" t="s">
        <v>43</v>
      </c>
      <c r="C56" s="23"/>
      <c r="E56" s="23"/>
    </row>
    <row r="57" spans="1:8" x14ac:dyDescent="0.25">
      <c r="A57" s="14" t="s">
        <v>42</v>
      </c>
      <c r="B57" s="14" t="s">
        <v>39</v>
      </c>
      <c r="C57" s="15">
        <v>9.06</v>
      </c>
      <c r="D57" s="14">
        <v>0.1236</v>
      </c>
      <c r="E57" s="23">
        <f>ROUND(C57*D57,2)</f>
        <v>1.1200000000000001</v>
      </c>
      <c r="F57" s="16">
        <v>0</v>
      </c>
      <c r="G57" s="23">
        <f>ROUND(E57*F57,2)</f>
        <v>0</v>
      </c>
      <c r="H57" s="23">
        <f>ROUND(E57-G57,2)</f>
        <v>1.1200000000000001</v>
      </c>
    </row>
    <row r="58" spans="1:8" x14ac:dyDescent="0.25">
      <c r="A58" s="14" t="s">
        <v>91</v>
      </c>
      <c r="B58" s="14" t="s">
        <v>39</v>
      </c>
      <c r="C58" s="15">
        <v>9.06</v>
      </c>
      <c r="D58" s="14">
        <v>0.22520000000000001</v>
      </c>
      <c r="E58" s="23">
        <f>ROUND(C58*D58,2)</f>
        <v>2.04</v>
      </c>
      <c r="F58" s="16">
        <v>0</v>
      </c>
      <c r="G58" s="23">
        <f>ROUND(E58*F58,2)</f>
        <v>0</v>
      </c>
      <c r="H58" s="23">
        <f>ROUND(E58-G58,2)</f>
        <v>2.04</v>
      </c>
    </row>
    <row r="59" spans="1:8" x14ac:dyDescent="0.25">
      <c r="A59" s="14" t="s">
        <v>44</v>
      </c>
      <c r="B59" s="14" t="s">
        <v>39</v>
      </c>
      <c r="C59" s="15">
        <v>18.73</v>
      </c>
      <c r="D59" s="14">
        <v>0.56389999999999996</v>
      </c>
      <c r="E59" s="23">
        <f>ROUND(C59*D59,2)</f>
        <v>10.56</v>
      </c>
      <c r="F59" s="16">
        <v>0</v>
      </c>
      <c r="G59" s="23">
        <f>ROUND(E59*F59,2)</f>
        <v>0</v>
      </c>
      <c r="H59" s="23">
        <f>ROUND(E59-G59,2)</f>
        <v>10.56</v>
      </c>
    </row>
    <row r="60" spans="1:8" x14ac:dyDescent="0.25">
      <c r="A60" s="13" t="s">
        <v>45</v>
      </c>
      <c r="C60" s="23"/>
      <c r="E60" s="23"/>
    </row>
    <row r="61" spans="1:8" x14ac:dyDescent="0.25">
      <c r="A61" s="14" t="s">
        <v>38</v>
      </c>
      <c r="B61" s="14" t="s">
        <v>19</v>
      </c>
      <c r="C61" s="15">
        <v>2.86</v>
      </c>
      <c r="D61" s="14">
        <v>6.5911999999999997</v>
      </c>
      <c r="E61" s="23">
        <f>ROUND(C61*D61,2)</f>
        <v>18.850000000000001</v>
      </c>
      <c r="F61" s="16">
        <v>0</v>
      </c>
      <c r="G61" s="23">
        <f>ROUND(E61*F61,2)</f>
        <v>0</v>
      </c>
      <c r="H61" s="23">
        <f>ROUND(E61-G61,2)</f>
        <v>18.850000000000001</v>
      </c>
    </row>
    <row r="62" spans="1:8" x14ac:dyDescent="0.25">
      <c r="A62" s="14" t="s">
        <v>91</v>
      </c>
      <c r="B62" s="14" t="s">
        <v>19</v>
      </c>
      <c r="C62" s="15">
        <v>2.86</v>
      </c>
      <c r="D62" s="14">
        <v>5.7816999999999998</v>
      </c>
      <c r="E62" s="23">
        <f>ROUND(C62*D62,2)</f>
        <v>16.54</v>
      </c>
      <c r="F62" s="16">
        <v>0</v>
      </c>
      <c r="G62" s="23">
        <f>ROUND(E62*F62,2)</f>
        <v>0</v>
      </c>
      <c r="H62" s="23">
        <f>ROUND(E62-G62,2)</f>
        <v>16.54</v>
      </c>
    </row>
    <row r="63" spans="1:8" x14ac:dyDescent="0.25">
      <c r="A63" s="14" t="s">
        <v>158</v>
      </c>
      <c r="B63" s="14" t="s">
        <v>19</v>
      </c>
      <c r="C63" s="15">
        <v>2.86</v>
      </c>
      <c r="D63" s="14">
        <v>11.2011</v>
      </c>
      <c r="E63" s="23">
        <f>ROUND(C63*D63,2)</f>
        <v>32.04</v>
      </c>
      <c r="F63" s="16">
        <v>0</v>
      </c>
      <c r="G63" s="23">
        <f>ROUND(E63*F63,2)</f>
        <v>0</v>
      </c>
      <c r="H63" s="23">
        <f>ROUND(E63-G63,2)</f>
        <v>32.04</v>
      </c>
    </row>
    <row r="64" spans="1:8" x14ac:dyDescent="0.25">
      <c r="A64" s="13" t="s">
        <v>47</v>
      </c>
      <c r="C64" s="23"/>
      <c r="E64" s="23"/>
    </row>
    <row r="65" spans="1:8" x14ac:dyDescent="0.25">
      <c r="A65" s="14" t="s">
        <v>42</v>
      </c>
      <c r="B65" s="14" t="s">
        <v>48</v>
      </c>
      <c r="C65" s="15">
        <v>11.12</v>
      </c>
      <c r="D65" s="14">
        <v>1</v>
      </c>
      <c r="E65" s="23">
        <f>ROUND(C65*D65,2)</f>
        <v>11.12</v>
      </c>
      <c r="F65" s="16">
        <v>0</v>
      </c>
      <c r="G65" s="23">
        <f>ROUND(E65*F65,2)</f>
        <v>0</v>
      </c>
      <c r="H65" s="23">
        <f t="shared" ref="H65:H71" si="3">ROUND(E65-G65,2)</f>
        <v>11.12</v>
      </c>
    </row>
    <row r="66" spans="1:8" x14ac:dyDescent="0.25">
      <c r="A66" s="14" t="s">
        <v>38</v>
      </c>
      <c r="B66" s="14" t="s">
        <v>48</v>
      </c>
      <c r="C66" s="15">
        <v>5.23</v>
      </c>
      <c r="D66" s="14">
        <v>1</v>
      </c>
      <c r="E66" s="23">
        <f>ROUND(C66*D66,2)</f>
        <v>5.23</v>
      </c>
      <c r="F66" s="16">
        <v>0</v>
      </c>
      <c r="G66" s="23">
        <f>ROUND(E66*F66,2)</f>
        <v>0</v>
      </c>
      <c r="H66" s="23">
        <f t="shared" si="3"/>
        <v>5.23</v>
      </c>
    </row>
    <row r="67" spans="1:8" x14ac:dyDescent="0.25">
      <c r="A67" s="14" t="s">
        <v>91</v>
      </c>
      <c r="B67" s="14" t="s">
        <v>48</v>
      </c>
      <c r="C67" s="15">
        <v>31.17</v>
      </c>
      <c r="D67" s="14">
        <v>1</v>
      </c>
      <c r="E67" s="23">
        <f>ROUND(C67*D67,2)</f>
        <v>31.17</v>
      </c>
      <c r="F67" s="16">
        <v>0</v>
      </c>
      <c r="G67" s="23">
        <f>ROUND(E67*F67,2)</f>
        <v>0</v>
      </c>
      <c r="H67" s="23">
        <f t="shared" si="3"/>
        <v>31.17</v>
      </c>
    </row>
    <row r="68" spans="1:8" x14ac:dyDescent="0.25">
      <c r="A68" s="14" t="s">
        <v>158</v>
      </c>
      <c r="B68" s="14" t="s">
        <v>48</v>
      </c>
      <c r="C68" s="15">
        <v>21.95</v>
      </c>
      <c r="D68" s="14">
        <v>1</v>
      </c>
      <c r="E68" s="23">
        <f>ROUND(C68*D68,2)</f>
        <v>21.95</v>
      </c>
      <c r="F68" s="16">
        <v>0</v>
      </c>
      <c r="G68" s="23">
        <f>ROUND(E68*F68,2)</f>
        <v>0</v>
      </c>
      <c r="H68" s="23">
        <f t="shared" si="3"/>
        <v>21.95</v>
      </c>
    </row>
    <row r="69" spans="1:8" x14ac:dyDescent="0.25">
      <c r="A69" s="9" t="s">
        <v>49</v>
      </c>
      <c r="B69" s="9" t="s">
        <v>48</v>
      </c>
      <c r="C69" s="10">
        <v>29.16</v>
      </c>
      <c r="D69" s="9">
        <v>1</v>
      </c>
      <c r="E69" s="22">
        <f>ROUND(C69*D69,2)</f>
        <v>29.16</v>
      </c>
      <c r="F69" s="11">
        <v>0</v>
      </c>
      <c r="G69" s="22">
        <f>ROUND(E69*F69,2)</f>
        <v>0</v>
      </c>
      <c r="H69" s="22">
        <f t="shared" si="3"/>
        <v>29.16</v>
      </c>
    </row>
    <row r="70" spans="1:8" x14ac:dyDescent="0.25">
      <c r="A70" s="7" t="s">
        <v>50</v>
      </c>
      <c r="C70" s="23"/>
      <c r="E70" s="23">
        <f>SUM(E13:E69)</f>
        <v>849.08</v>
      </c>
      <c r="G70" s="12">
        <f>SUM(G13:G69)</f>
        <v>0</v>
      </c>
      <c r="H70" s="12">
        <f t="shared" si="3"/>
        <v>849.08</v>
      </c>
    </row>
    <row r="71" spans="1:8" x14ac:dyDescent="0.25">
      <c r="A71" s="7" t="s">
        <v>51</v>
      </c>
      <c r="C71" s="23"/>
      <c r="E71" s="23">
        <f>+E9-E70</f>
        <v>217.12</v>
      </c>
      <c r="G71" s="12">
        <f>+G9-G70</f>
        <v>0</v>
      </c>
      <c r="H71" s="12">
        <f t="shared" si="3"/>
        <v>217.12</v>
      </c>
    </row>
    <row r="72" spans="1:8" x14ac:dyDescent="0.25">
      <c r="A72" t="s">
        <v>12</v>
      </c>
      <c r="C72" s="23"/>
      <c r="E72" s="23"/>
    </row>
    <row r="73" spans="1:8" x14ac:dyDescent="0.25">
      <c r="A73" s="7" t="s">
        <v>52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19.84</v>
      </c>
      <c r="D74" s="14">
        <v>1</v>
      </c>
      <c r="E74" s="23">
        <f>ROUND(C74*D74,2)</f>
        <v>19.84</v>
      </c>
      <c r="F74" s="16">
        <v>0</v>
      </c>
      <c r="G74" s="23">
        <f>ROUND(E74*F74,2)</f>
        <v>0</v>
      </c>
      <c r="H74" s="23">
        <f t="shared" ref="H74:H80" si="4">ROUND(E74-G74,2)</f>
        <v>19.84</v>
      </c>
    </row>
    <row r="75" spans="1:8" x14ac:dyDescent="0.25">
      <c r="A75" s="14" t="s">
        <v>38</v>
      </c>
      <c r="B75" s="14" t="s">
        <v>48</v>
      </c>
      <c r="C75" s="15">
        <v>40.44</v>
      </c>
      <c r="D75" s="14">
        <v>1</v>
      </c>
      <c r="E75" s="23">
        <f>ROUND(C75*D75,2)</f>
        <v>40.44</v>
      </c>
      <c r="F75" s="16">
        <v>0</v>
      </c>
      <c r="G75" s="23">
        <f>ROUND(E75*F75,2)</f>
        <v>0</v>
      </c>
      <c r="H75" s="23">
        <f t="shared" si="4"/>
        <v>40.44</v>
      </c>
    </row>
    <row r="76" spans="1:8" x14ac:dyDescent="0.25">
      <c r="A76" s="14" t="s">
        <v>91</v>
      </c>
      <c r="B76" s="14" t="s">
        <v>48</v>
      </c>
      <c r="C76" s="15">
        <v>155.58000000000001</v>
      </c>
      <c r="D76" s="14">
        <v>1</v>
      </c>
      <c r="E76" s="23">
        <f>ROUND(C76*D76,2)</f>
        <v>155.58000000000001</v>
      </c>
      <c r="F76" s="16">
        <v>0</v>
      </c>
      <c r="G76" s="23">
        <f>ROUND(E76*F76,2)</f>
        <v>0</v>
      </c>
      <c r="H76" s="23">
        <f t="shared" si="4"/>
        <v>155.58000000000001</v>
      </c>
    </row>
    <row r="77" spans="1:8" x14ac:dyDescent="0.25">
      <c r="A77" s="9" t="s">
        <v>158</v>
      </c>
      <c r="B77" s="9" t="s">
        <v>48</v>
      </c>
      <c r="C77" s="10">
        <v>99.5</v>
      </c>
      <c r="D77" s="9">
        <v>1</v>
      </c>
      <c r="E77" s="22">
        <f>ROUND(C77*D77,2)</f>
        <v>99.5</v>
      </c>
      <c r="F77" s="11">
        <v>0</v>
      </c>
      <c r="G77" s="22">
        <f>ROUND(E77*F77,2)</f>
        <v>0</v>
      </c>
      <c r="H77" s="22">
        <f t="shared" si="4"/>
        <v>99.5</v>
      </c>
    </row>
    <row r="78" spans="1:8" x14ac:dyDescent="0.25">
      <c r="A78" s="7" t="s">
        <v>53</v>
      </c>
      <c r="C78" s="23"/>
      <c r="E78" s="23">
        <f>SUM(E74:E77)</f>
        <v>315.36</v>
      </c>
      <c r="G78" s="12">
        <f>SUM(G74:G77)</f>
        <v>0</v>
      </c>
      <c r="H78" s="12">
        <f t="shared" si="4"/>
        <v>315.36</v>
      </c>
    </row>
    <row r="79" spans="1:8" x14ac:dyDescent="0.25">
      <c r="A79" s="7" t="s">
        <v>54</v>
      </c>
      <c r="C79" s="23"/>
      <c r="E79" s="23">
        <f>+E70+E78</f>
        <v>1164.44</v>
      </c>
      <c r="G79" s="12">
        <f>+G70+G78</f>
        <v>0</v>
      </c>
      <c r="H79" s="12">
        <f t="shared" si="4"/>
        <v>1164.44</v>
      </c>
    </row>
    <row r="80" spans="1:8" x14ac:dyDescent="0.25">
      <c r="A80" s="7" t="s">
        <v>55</v>
      </c>
      <c r="C80" s="23"/>
      <c r="E80" s="23">
        <f>+E9-E79</f>
        <v>-98.240000000000009</v>
      </c>
      <c r="G80" s="12">
        <f>+G9-G79</f>
        <v>0</v>
      </c>
      <c r="H80" s="12">
        <f t="shared" si="4"/>
        <v>-98.24</v>
      </c>
    </row>
    <row r="81" spans="1:5" x14ac:dyDescent="0.25">
      <c r="A81" t="s">
        <v>119</v>
      </c>
      <c r="C81" s="23"/>
      <c r="E81" s="23"/>
    </row>
    <row r="82" spans="1:5" x14ac:dyDescent="0.25">
      <c r="A82" t="s">
        <v>424</v>
      </c>
      <c r="C82" s="23"/>
      <c r="E82" s="23"/>
    </row>
    <row r="83" spans="1:5" x14ac:dyDescent="0.25">
      <c r="C83" s="23"/>
      <c r="E83" s="23"/>
    </row>
    <row r="84" spans="1:5" x14ac:dyDescent="0.25">
      <c r="A84" s="7" t="s">
        <v>120</v>
      </c>
      <c r="C84" s="23"/>
      <c r="E84" s="23"/>
    </row>
    <row r="85" spans="1:5" x14ac:dyDescent="0.25">
      <c r="A85" s="7" t="s">
        <v>121</v>
      </c>
      <c r="C85" s="23"/>
      <c r="E85" s="23"/>
    </row>
    <row r="98" spans="1:5" x14ac:dyDescent="0.25">
      <c r="A98" t="str" cm="1">
        <f t="array" aca="1" ref="A98" ca="1">MID(CELL("filename",A1),FIND("]",CELL("filename",A1))+1,256)</f>
        <v>cotton30</v>
      </c>
    </row>
    <row r="99" spans="1:5" x14ac:dyDescent="0.25">
      <c r="A99" s="7" t="s">
        <v>50</v>
      </c>
      <c r="E99" s="25">
        <f>VLOOKUP(A99,$A$1:$H$98,5,FALSE)</f>
        <v>849.08</v>
      </c>
    </row>
    <row r="100" spans="1:5" x14ac:dyDescent="0.25">
      <c r="A100" s="7" t="s">
        <v>288</v>
      </c>
      <c r="E100" s="25">
        <f>VLOOKUP(A100,$A$1:$H$98,5,FALSE)</f>
        <v>315.36</v>
      </c>
    </row>
    <row r="101" spans="1:5" x14ac:dyDescent="0.25">
      <c r="A101" s="7" t="s">
        <v>289</v>
      </c>
      <c r="E101" s="25">
        <f t="shared" ref="E101:E102" si="5">VLOOKUP(A101,$A$1:$H$98,5,FALSE)</f>
        <v>1164.44</v>
      </c>
    </row>
    <row r="102" spans="1:5" x14ac:dyDescent="0.25">
      <c r="A102" s="7" t="s">
        <v>55</v>
      </c>
      <c r="E102" s="25">
        <f t="shared" si="5"/>
        <v>-98.240000000000009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B0DD-7882-4609-B823-4E2255D6BF6D}">
  <sheetPr codeName="Sheet43"/>
  <dimension ref="A1:H116"/>
  <sheetViews>
    <sheetView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154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165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5.5</v>
      </c>
      <c r="E12" s="23">
        <f>ROUND(C12*D12,2)</f>
        <v>44.28</v>
      </c>
      <c r="F12" s="16">
        <v>0</v>
      </c>
      <c r="G12" s="23">
        <f>ROUND(E12*F12,2)</f>
        <v>0</v>
      </c>
      <c r="H12" s="23">
        <f>ROUND(E12-G12,2)</f>
        <v>44.28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1.3</v>
      </c>
      <c r="E13" s="23">
        <f>ROUND(C13*D13,2)</f>
        <v>9.75</v>
      </c>
      <c r="F13" s="16">
        <v>0</v>
      </c>
      <c r="G13" s="23">
        <f>ROUND(E13*F13,2)</f>
        <v>0</v>
      </c>
      <c r="H13" s="23">
        <f>ROUND(E13-G13,2)</f>
        <v>9.75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166</v>
      </c>
      <c r="B15" s="14" t="s">
        <v>21</v>
      </c>
      <c r="C15" s="15">
        <v>22.4</v>
      </c>
      <c r="D15" s="14">
        <v>0.5</v>
      </c>
      <c r="E15" s="23">
        <f>ROUND(C15*D15,2)</f>
        <v>11.2</v>
      </c>
      <c r="F15" s="16">
        <v>0</v>
      </c>
      <c r="G15" s="23">
        <f>ROUND(E15*F15,2)</f>
        <v>0</v>
      </c>
      <c r="H15" s="23">
        <f>ROUND(E15-G15,2)</f>
        <v>11.2</v>
      </c>
    </row>
    <row r="16" spans="1:8" x14ac:dyDescent="0.25">
      <c r="A16" s="14" t="s">
        <v>153</v>
      </c>
      <c r="B16" s="14" t="s">
        <v>21</v>
      </c>
      <c r="C16" s="15">
        <v>36.68</v>
      </c>
      <c r="D16" s="14">
        <v>0.5</v>
      </c>
      <c r="E16" s="23">
        <f>ROUND(C16*D16,2)</f>
        <v>18.34</v>
      </c>
      <c r="F16" s="16">
        <v>0</v>
      </c>
      <c r="G16" s="23">
        <f>ROUND(E16*F16,2)</f>
        <v>0</v>
      </c>
      <c r="H16" s="23">
        <f>ROUND(E16-G16,2)</f>
        <v>18.34</v>
      </c>
    </row>
    <row r="17" spans="1:8" x14ac:dyDescent="0.25">
      <c r="A17" s="14" t="s">
        <v>167</v>
      </c>
      <c r="B17" s="14" t="s">
        <v>21</v>
      </c>
      <c r="C17" s="15">
        <v>25.98</v>
      </c>
      <c r="D17" s="14">
        <v>5.77</v>
      </c>
      <c r="E17" s="23">
        <f>ROUND(C17*D17,2)</f>
        <v>149.9</v>
      </c>
      <c r="F17" s="16">
        <v>0</v>
      </c>
      <c r="G17" s="23">
        <f>ROUND(E17*F17,2)</f>
        <v>0</v>
      </c>
      <c r="H17" s="23">
        <f>ROUND(E17-G17,2)</f>
        <v>149.9</v>
      </c>
    </row>
    <row r="18" spans="1:8" x14ac:dyDescent="0.25">
      <c r="A18" s="14" t="s">
        <v>168</v>
      </c>
      <c r="B18" s="14" t="s">
        <v>26</v>
      </c>
      <c r="C18" s="15">
        <v>18</v>
      </c>
      <c r="D18" s="14">
        <v>0.75</v>
      </c>
      <c r="E18" s="23">
        <f>ROUND(C18*D18,2)</f>
        <v>13.5</v>
      </c>
      <c r="F18" s="16">
        <v>0</v>
      </c>
      <c r="G18" s="23">
        <f>ROUND(E18*F18,2)</f>
        <v>0</v>
      </c>
      <c r="H18" s="23">
        <f>ROUND(E18-G18,2)</f>
        <v>13.5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372</v>
      </c>
      <c r="B20" s="14" t="s">
        <v>18</v>
      </c>
      <c r="C20" s="15">
        <v>2.76</v>
      </c>
      <c r="D20" s="14">
        <v>10</v>
      </c>
      <c r="E20" s="23">
        <f>ROUND(C20*D20,2)</f>
        <v>27.6</v>
      </c>
      <c r="F20" s="16">
        <v>0</v>
      </c>
      <c r="G20" s="23">
        <f>ROUND(E20*F20,2)</f>
        <v>0</v>
      </c>
      <c r="H20" s="23">
        <f>ROUND(E20-G20,2)</f>
        <v>27.6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25</v>
      </c>
      <c r="B22" s="14" t="s">
        <v>18</v>
      </c>
      <c r="C22" s="15">
        <v>0.12</v>
      </c>
      <c r="D22" s="14">
        <v>80</v>
      </c>
      <c r="E22" s="23">
        <f t="shared" ref="E22:E29" si="0">ROUND(C22*D22,2)</f>
        <v>9.6</v>
      </c>
      <c r="F22" s="16">
        <v>0</v>
      </c>
      <c r="G22" s="23">
        <f t="shared" ref="G22:G29" si="1">ROUND(E22*F22,2)</f>
        <v>0</v>
      </c>
      <c r="H22" s="23">
        <f t="shared" ref="H22:H29" si="2">ROUND(E22-G22,2)</f>
        <v>9.6</v>
      </c>
    </row>
    <row r="23" spans="1:8" x14ac:dyDescent="0.25">
      <c r="A23" s="14" t="s">
        <v>137</v>
      </c>
      <c r="B23" s="14" t="s">
        <v>26</v>
      </c>
      <c r="C23" s="15">
        <v>2.23</v>
      </c>
      <c r="D23" s="14">
        <v>2</v>
      </c>
      <c r="E23" s="23">
        <f t="shared" si="0"/>
        <v>4.46</v>
      </c>
      <c r="F23" s="16">
        <v>0</v>
      </c>
      <c r="G23" s="23">
        <f t="shared" si="1"/>
        <v>0</v>
      </c>
      <c r="H23" s="23">
        <f t="shared" si="2"/>
        <v>4.46</v>
      </c>
    </row>
    <row r="24" spans="1:8" x14ac:dyDescent="0.25">
      <c r="A24" s="14" t="s">
        <v>169</v>
      </c>
      <c r="B24" s="14" t="s">
        <v>26</v>
      </c>
      <c r="C24" s="15">
        <v>14.95</v>
      </c>
      <c r="D24" s="14">
        <v>1.3</v>
      </c>
      <c r="E24" s="23">
        <f t="shared" si="0"/>
        <v>19.440000000000001</v>
      </c>
      <c r="F24" s="16">
        <v>0</v>
      </c>
      <c r="G24" s="23">
        <f t="shared" si="1"/>
        <v>0</v>
      </c>
      <c r="H24" s="23">
        <f t="shared" si="2"/>
        <v>19.440000000000001</v>
      </c>
    </row>
    <row r="25" spans="1:8" x14ac:dyDescent="0.25">
      <c r="A25" s="14" t="s">
        <v>170</v>
      </c>
      <c r="B25" s="14" t="s">
        <v>18</v>
      </c>
      <c r="C25" s="15">
        <v>7.46</v>
      </c>
      <c r="D25" s="14">
        <v>3</v>
      </c>
      <c r="E25" s="23">
        <f t="shared" si="0"/>
        <v>22.38</v>
      </c>
      <c r="F25" s="16">
        <v>0</v>
      </c>
      <c r="G25" s="23">
        <f t="shared" si="1"/>
        <v>0</v>
      </c>
      <c r="H25" s="23">
        <f t="shared" si="2"/>
        <v>22.38</v>
      </c>
    </row>
    <row r="26" spans="1:8" x14ac:dyDescent="0.25">
      <c r="A26" s="14" t="s">
        <v>171</v>
      </c>
      <c r="B26" s="14" t="s">
        <v>18</v>
      </c>
      <c r="C26" s="15">
        <v>48.18</v>
      </c>
      <c r="D26" s="14">
        <v>0.5</v>
      </c>
      <c r="E26" s="23">
        <f t="shared" si="0"/>
        <v>24.09</v>
      </c>
      <c r="F26" s="16">
        <v>0</v>
      </c>
      <c r="G26" s="23">
        <f t="shared" si="1"/>
        <v>0</v>
      </c>
      <c r="H26" s="23">
        <f t="shared" si="2"/>
        <v>24.09</v>
      </c>
    </row>
    <row r="27" spans="1:8" x14ac:dyDescent="0.25">
      <c r="A27" s="14" t="s">
        <v>172</v>
      </c>
      <c r="B27" s="14" t="s">
        <v>26</v>
      </c>
      <c r="C27" s="15">
        <v>17.36</v>
      </c>
      <c r="D27" s="14">
        <v>2</v>
      </c>
      <c r="E27" s="23">
        <f t="shared" si="0"/>
        <v>34.72</v>
      </c>
      <c r="F27" s="16">
        <v>0</v>
      </c>
      <c r="G27" s="23">
        <f t="shared" si="1"/>
        <v>0</v>
      </c>
      <c r="H27" s="23">
        <f t="shared" si="2"/>
        <v>34.72</v>
      </c>
    </row>
    <row r="28" spans="1:8" x14ac:dyDescent="0.25">
      <c r="A28" s="14" t="s">
        <v>173</v>
      </c>
      <c r="B28" s="14" t="s">
        <v>18</v>
      </c>
      <c r="C28" s="15">
        <v>23.42</v>
      </c>
      <c r="D28" s="14">
        <v>0.67</v>
      </c>
      <c r="E28" s="23">
        <f t="shared" si="0"/>
        <v>15.69</v>
      </c>
      <c r="F28" s="16">
        <v>0</v>
      </c>
      <c r="G28" s="23">
        <f t="shared" si="1"/>
        <v>0</v>
      </c>
      <c r="H28" s="23">
        <f t="shared" si="2"/>
        <v>15.69</v>
      </c>
    </row>
    <row r="29" spans="1:8" x14ac:dyDescent="0.25">
      <c r="A29" s="14" t="s">
        <v>174</v>
      </c>
      <c r="B29" s="14" t="s">
        <v>18</v>
      </c>
      <c r="C29" s="15">
        <v>2.69</v>
      </c>
      <c r="D29" s="14">
        <v>7.5</v>
      </c>
      <c r="E29" s="23">
        <f t="shared" si="0"/>
        <v>20.18</v>
      </c>
      <c r="F29" s="16">
        <v>0</v>
      </c>
      <c r="G29" s="23">
        <f t="shared" si="1"/>
        <v>0</v>
      </c>
      <c r="H29" s="23">
        <f t="shared" si="2"/>
        <v>20.18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397</v>
      </c>
      <c r="B31" s="14" t="s">
        <v>18</v>
      </c>
      <c r="C31" s="15">
        <v>1.19</v>
      </c>
      <c r="D31" s="14">
        <v>8</v>
      </c>
      <c r="E31" s="23">
        <f>ROUND(C31*D31,2)</f>
        <v>9.52</v>
      </c>
      <c r="F31" s="16">
        <v>0</v>
      </c>
      <c r="G31" s="23">
        <f>ROUND(E31*F31,2)</f>
        <v>0</v>
      </c>
      <c r="H31" s="23">
        <f>ROUND(E31-G31,2)</f>
        <v>9.52</v>
      </c>
    </row>
    <row r="32" spans="1:8" x14ac:dyDescent="0.25">
      <c r="A32" s="14" t="s">
        <v>507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175</v>
      </c>
      <c r="B34" s="14" t="s">
        <v>29</v>
      </c>
      <c r="C34" s="15">
        <v>0.33</v>
      </c>
      <c r="D34" s="14">
        <v>75</v>
      </c>
      <c r="E34" s="23">
        <f>ROUND(C34*D34,2)</f>
        <v>24.75</v>
      </c>
      <c r="F34" s="16">
        <v>0</v>
      </c>
      <c r="G34" s="23">
        <f>ROUND(E34*F34,2)</f>
        <v>0</v>
      </c>
      <c r="H34" s="23">
        <f>ROUND(E34-G34,2)</f>
        <v>24.75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88.6</v>
      </c>
      <c r="E35" s="23">
        <f>ROUND(C35*D35,2)</f>
        <v>25.69</v>
      </c>
      <c r="F35" s="16">
        <v>0</v>
      </c>
      <c r="G35" s="23">
        <f>ROUND(E35*F35,2)</f>
        <v>0</v>
      </c>
      <c r="H35" s="23">
        <f>ROUND(E35-G35,2)</f>
        <v>25.69</v>
      </c>
    </row>
    <row r="36" spans="1:8" x14ac:dyDescent="0.25">
      <c r="A36" s="14" t="s">
        <v>178</v>
      </c>
      <c r="B36" s="14" t="s">
        <v>29</v>
      </c>
      <c r="C36" s="15">
        <v>0.33</v>
      </c>
      <c r="D36" s="14">
        <v>13.6</v>
      </c>
      <c r="E36" s="23">
        <f>ROUND(C36*D36,2)</f>
        <v>4.49</v>
      </c>
      <c r="F36" s="16">
        <v>0</v>
      </c>
      <c r="G36" s="23">
        <f>ROUND(E36*F36,2)</f>
        <v>0</v>
      </c>
      <c r="H36" s="23">
        <f>ROUND(E36-G36,2)</f>
        <v>4.49</v>
      </c>
    </row>
    <row r="37" spans="1:8" x14ac:dyDescent="0.25">
      <c r="A37" s="13" t="s">
        <v>113</v>
      </c>
      <c r="C37" s="23"/>
      <c r="E37" s="23"/>
    </row>
    <row r="38" spans="1:8" x14ac:dyDescent="0.25">
      <c r="A38" s="14" t="s">
        <v>179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25">
      <c r="A39" s="14" t="s">
        <v>180</v>
      </c>
      <c r="B39" s="14" t="s">
        <v>26</v>
      </c>
      <c r="C39" s="15">
        <v>3.5</v>
      </c>
      <c r="D39" s="14">
        <v>1</v>
      </c>
      <c r="E39" s="23">
        <f>ROUND(C39*D39,2)</f>
        <v>3.5</v>
      </c>
      <c r="F39" s="16">
        <v>0</v>
      </c>
      <c r="G39" s="23">
        <f>ROUND(E39*F39,2)</f>
        <v>0</v>
      </c>
      <c r="H39" s="23">
        <f>ROUND(E39-G39,2)</f>
        <v>3.5</v>
      </c>
    </row>
    <row r="40" spans="1:8" x14ac:dyDescent="0.25">
      <c r="A40" s="14" t="s">
        <v>181</v>
      </c>
      <c r="B40" s="14" t="s">
        <v>26</v>
      </c>
      <c r="C40" s="15">
        <v>4.17</v>
      </c>
      <c r="D40" s="14">
        <v>0.5</v>
      </c>
      <c r="E40" s="23">
        <f>ROUND(C40*D40,2)</f>
        <v>2.09</v>
      </c>
      <c r="F40" s="16">
        <v>0</v>
      </c>
      <c r="G40" s="23">
        <f>ROUND(E40*F40,2)</f>
        <v>0</v>
      </c>
      <c r="H40" s="23">
        <f>ROUND(E40-G40,2)</f>
        <v>2.09</v>
      </c>
    </row>
    <row r="41" spans="1:8" x14ac:dyDescent="0.25">
      <c r="A41" s="14" t="s">
        <v>182</v>
      </c>
      <c r="B41" s="14" t="s">
        <v>26</v>
      </c>
      <c r="C41" s="15">
        <v>2.86</v>
      </c>
      <c r="D41" s="14">
        <v>0.4</v>
      </c>
      <c r="E41" s="23">
        <f>ROUND(C41*D41,2)</f>
        <v>1.1399999999999999</v>
      </c>
      <c r="F41" s="16">
        <v>0</v>
      </c>
      <c r="G41" s="23">
        <f>ROUND(E41*F41,2)</f>
        <v>0</v>
      </c>
      <c r="H41" s="23">
        <f>ROUND(E41-G41,2)</f>
        <v>1.1399999999999999</v>
      </c>
    </row>
    <row r="42" spans="1:8" x14ac:dyDescent="0.25">
      <c r="A42" s="14" t="s">
        <v>114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25">
      <c r="A43" s="13" t="s">
        <v>61</v>
      </c>
      <c r="C43" s="23"/>
      <c r="E43" s="23"/>
    </row>
    <row r="44" spans="1:8" x14ac:dyDescent="0.25">
      <c r="A44" s="14" t="s">
        <v>183</v>
      </c>
      <c r="B44" s="14" t="s">
        <v>21</v>
      </c>
      <c r="C44" s="15">
        <v>13.6</v>
      </c>
      <c r="D44" s="14">
        <v>6.77</v>
      </c>
      <c r="E44" s="23">
        <f>ROUND(C44*D44,2)</f>
        <v>92.07</v>
      </c>
      <c r="F44" s="16">
        <v>0</v>
      </c>
      <c r="G44" s="23">
        <f>ROUND(E44*F44,2)</f>
        <v>0</v>
      </c>
      <c r="H44" s="23">
        <f>ROUND(E44-G44,2)</f>
        <v>92.07</v>
      </c>
    </row>
    <row r="45" spans="1:8" x14ac:dyDescent="0.25">
      <c r="A45" s="13" t="s">
        <v>130</v>
      </c>
      <c r="C45" s="23"/>
      <c r="E45" s="23"/>
    </row>
    <row r="46" spans="1:8" x14ac:dyDescent="0.25">
      <c r="A46" s="14" t="s">
        <v>184</v>
      </c>
      <c r="B46" s="14" t="s">
        <v>123</v>
      </c>
      <c r="C46" s="15">
        <v>0.3</v>
      </c>
      <c r="D46" s="14">
        <v>160</v>
      </c>
      <c r="E46" s="23">
        <f>ROUND(C46*D46,2)</f>
        <v>48</v>
      </c>
      <c r="F46" s="16">
        <v>0</v>
      </c>
      <c r="G46" s="23">
        <f>ROUND(E46*F46,2)</f>
        <v>0</v>
      </c>
      <c r="H46" s="23">
        <f>ROUND(E46-G46,2)</f>
        <v>48</v>
      </c>
    </row>
    <row r="47" spans="1:8" x14ac:dyDescent="0.25">
      <c r="A47" s="13" t="s">
        <v>185</v>
      </c>
      <c r="C47" s="23"/>
      <c r="E47" s="23"/>
    </row>
    <row r="48" spans="1:8" x14ac:dyDescent="0.25">
      <c r="A48" s="14" t="s">
        <v>186</v>
      </c>
      <c r="B48" s="14" t="s">
        <v>123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25">
      <c r="A49" s="13" t="s">
        <v>99</v>
      </c>
      <c r="C49" s="23"/>
      <c r="E49" s="23"/>
    </row>
    <row r="50" spans="1:8" x14ac:dyDescent="0.25">
      <c r="A50" s="14" t="s">
        <v>187</v>
      </c>
      <c r="B50" s="14" t="s">
        <v>48</v>
      </c>
      <c r="C50" s="15">
        <v>4.5</v>
      </c>
      <c r="D50" s="14">
        <v>1</v>
      </c>
      <c r="E50" s="23">
        <f>ROUND(C50*D50,2)</f>
        <v>4.5</v>
      </c>
      <c r="F50" s="16">
        <v>0</v>
      </c>
      <c r="G50" s="23">
        <f>ROUND(E50*F50,2)</f>
        <v>0</v>
      </c>
      <c r="H50" s="23">
        <f>ROUND(E50-G50,2)</f>
        <v>4.5</v>
      </c>
    </row>
    <row r="51" spans="1:8" x14ac:dyDescent="0.25">
      <c r="A51" s="13" t="s">
        <v>115</v>
      </c>
      <c r="C51" s="23"/>
      <c r="E51" s="23"/>
    </row>
    <row r="52" spans="1:8" x14ac:dyDescent="0.25">
      <c r="A52" s="14" t="s">
        <v>188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25">
      <c r="A53" s="13" t="s">
        <v>117</v>
      </c>
      <c r="C53" s="23"/>
      <c r="E53" s="23"/>
    </row>
    <row r="54" spans="1:8" x14ac:dyDescent="0.25">
      <c r="A54" s="14" t="s">
        <v>118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25">
      <c r="A55" s="13" t="s">
        <v>37</v>
      </c>
      <c r="C55" s="23"/>
      <c r="E55" s="23"/>
    </row>
    <row r="56" spans="1:8" x14ac:dyDescent="0.25">
      <c r="A56" s="14" t="s">
        <v>38</v>
      </c>
      <c r="B56" s="14" t="s">
        <v>39</v>
      </c>
      <c r="C56" s="15">
        <v>18.690000000000001</v>
      </c>
      <c r="D56" s="14">
        <v>0.54759999999999998</v>
      </c>
      <c r="E56" s="23">
        <f>ROUND(C56*D56,2)</f>
        <v>10.23</v>
      </c>
      <c r="F56" s="16">
        <v>0</v>
      </c>
      <c r="G56" s="23">
        <f>ROUND(E56*F56,2)</f>
        <v>0</v>
      </c>
      <c r="H56" s="23">
        <f>ROUND(E56-G56,2)</f>
        <v>10.23</v>
      </c>
    </row>
    <row r="57" spans="1:8" x14ac:dyDescent="0.25">
      <c r="A57" s="14" t="s">
        <v>133</v>
      </c>
      <c r="B57" s="14" t="s">
        <v>39</v>
      </c>
      <c r="C57" s="15">
        <v>18.690000000000001</v>
      </c>
      <c r="D57" s="14">
        <v>0.12690000000000001</v>
      </c>
      <c r="E57" s="23">
        <f>ROUND(C57*D57,2)</f>
        <v>2.37</v>
      </c>
      <c r="F57" s="16">
        <v>0</v>
      </c>
      <c r="G57" s="23">
        <f>ROUND(E57*F57,2)</f>
        <v>0</v>
      </c>
      <c r="H57" s="23">
        <f>ROUND(E57-G57,2)</f>
        <v>2.37</v>
      </c>
    </row>
    <row r="58" spans="1:8" x14ac:dyDescent="0.25">
      <c r="A58" s="13" t="s">
        <v>40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3.5249999999999999</v>
      </c>
      <c r="E59" s="23">
        <f>ROUND(C59*D59,2)</f>
        <v>31.94</v>
      </c>
      <c r="F59" s="16">
        <v>0</v>
      </c>
      <c r="G59" s="23">
        <f>ROUND(E59*F59,2)</f>
        <v>0</v>
      </c>
      <c r="H59" s="23">
        <f>ROUND(E59-G59,2)</f>
        <v>31.94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1.5</v>
      </c>
      <c r="E64" s="23">
        <f>ROUND(C64*D64,2)</f>
        <v>13.59</v>
      </c>
      <c r="F64" s="16">
        <v>0</v>
      </c>
      <c r="G64" s="23">
        <f>ROUND(E64*F64,2)</f>
        <v>0</v>
      </c>
      <c r="H64" s="23">
        <f>ROUND(E64-G64,2)</f>
        <v>13.59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0.49480000000000002</v>
      </c>
      <c r="E65" s="23">
        <f>ROUND(C65*D65,2)</f>
        <v>9.25</v>
      </c>
      <c r="F65" s="16">
        <v>0</v>
      </c>
      <c r="G65" s="23">
        <f>ROUND(E65*F65,2)</f>
        <v>0</v>
      </c>
      <c r="H65" s="23">
        <f>ROUND(E65-G65,2)</f>
        <v>9.25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7.5785</v>
      </c>
      <c r="E67" s="23">
        <f>ROUND(C67*D67,2)</f>
        <v>21.67</v>
      </c>
      <c r="F67" s="16">
        <v>0</v>
      </c>
      <c r="G67" s="23">
        <f>ROUND(E67*F67,2)</f>
        <v>0</v>
      </c>
      <c r="H67" s="23">
        <f>ROUND(E67-G67,2)</f>
        <v>21.67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2.7765</v>
      </c>
      <c r="E68" s="23">
        <f>ROUND(C68*D68,2)</f>
        <v>7.94</v>
      </c>
      <c r="F68" s="16">
        <v>0</v>
      </c>
      <c r="G68" s="23">
        <f>ROUND(E68*F68,2)</f>
        <v>0</v>
      </c>
      <c r="H68" s="23">
        <f>ROUND(E68-G68,2)</f>
        <v>7.94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26.8827</v>
      </c>
      <c r="E69" s="23">
        <f>ROUND(C69*D69,2)</f>
        <v>76.88</v>
      </c>
      <c r="F69" s="16">
        <v>0</v>
      </c>
      <c r="G69" s="23">
        <f>ROUND(E69*F69,2)</f>
        <v>0</v>
      </c>
      <c r="H69" s="23">
        <f>ROUND(E69-G69,2)</f>
        <v>76.88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10.95</v>
      </c>
      <c r="D71" s="14">
        <v>1</v>
      </c>
      <c r="E71" s="23">
        <f>ROUND(C71*D71,2)</f>
        <v>10.95</v>
      </c>
      <c r="F71" s="16">
        <v>0</v>
      </c>
      <c r="G71" s="23">
        <f>ROUND(E71*F71,2)</f>
        <v>0</v>
      </c>
      <c r="H71" s="23">
        <f t="shared" ref="H71:H77" si="3">ROUND(E71-G71,2)</f>
        <v>10.95</v>
      </c>
    </row>
    <row r="72" spans="1:8" x14ac:dyDescent="0.25">
      <c r="A72" s="14" t="s">
        <v>38</v>
      </c>
      <c r="B72" s="14" t="s">
        <v>48</v>
      </c>
      <c r="C72" s="15">
        <v>6</v>
      </c>
      <c r="D72" s="14">
        <v>1</v>
      </c>
      <c r="E72" s="23">
        <f>ROUND(C72*D72,2)</f>
        <v>6</v>
      </c>
      <c r="F72" s="16">
        <v>0</v>
      </c>
      <c r="G72" s="23">
        <f>ROUND(E72*F72,2)</f>
        <v>0</v>
      </c>
      <c r="H72" s="23">
        <f t="shared" si="3"/>
        <v>6</v>
      </c>
    </row>
    <row r="73" spans="1:8" x14ac:dyDescent="0.25">
      <c r="A73" s="14" t="s">
        <v>133</v>
      </c>
      <c r="B73" s="14" t="s">
        <v>48</v>
      </c>
      <c r="C73" s="15">
        <v>7.43</v>
      </c>
      <c r="D73" s="14">
        <v>1</v>
      </c>
      <c r="E73" s="23">
        <f>ROUND(C73*D73,2)</f>
        <v>7.43</v>
      </c>
      <c r="F73" s="16">
        <v>0</v>
      </c>
      <c r="G73" s="23">
        <f>ROUND(E73*F73,2)</f>
        <v>0</v>
      </c>
      <c r="H73" s="23">
        <f t="shared" si="3"/>
        <v>7.43</v>
      </c>
    </row>
    <row r="74" spans="1:8" x14ac:dyDescent="0.25">
      <c r="A74" s="14" t="s">
        <v>189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25">
      <c r="A75" s="9" t="s">
        <v>49</v>
      </c>
      <c r="B75" s="9" t="s">
        <v>48</v>
      </c>
      <c r="C75" s="10">
        <v>27.97</v>
      </c>
      <c r="D75" s="9">
        <v>1</v>
      </c>
      <c r="E75" s="22">
        <f>ROUND(C75*D75,2)</f>
        <v>27.97</v>
      </c>
      <c r="F75" s="11">
        <v>0</v>
      </c>
      <c r="G75" s="22">
        <f>ROUND(E75*F75,2)</f>
        <v>0</v>
      </c>
      <c r="H75" s="22">
        <f t="shared" si="3"/>
        <v>27.97</v>
      </c>
    </row>
    <row r="76" spans="1:8" x14ac:dyDescent="0.25">
      <c r="A76" s="7" t="s">
        <v>50</v>
      </c>
      <c r="C76" s="23"/>
      <c r="E76" s="23">
        <f>SUM(E12:E75)</f>
        <v>964.36000000000013</v>
      </c>
      <c r="G76" s="12">
        <f>SUM(G12:G75)</f>
        <v>0</v>
      </c>
      <c r="H76" s="12">
        <f t="shared" si="3"/>
        <v>964.36</v>
      </c>
    </row>
    <row r="77" spans="1:8" x14ac:dyDescent="0.25">
      <c r="A77" s="7" t="s">
        <v>51</v>
      </c>
      <c r="C77" s="23"/>
      <c r="E77" s="23">
        <f>+E8-E76</f>
        <v>115.63999999999987</v>
      </c>
      <c r="G77" s="12">
        <f>+G8-G76</f>
        <v>0</v>
      </c>
      <c r="H77" s="12">
        <f t="shared" si="3"/>
        <v>115.64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30.81</v>
      </c>
      <c r="D80" s="14">
        <v>1</v>
      </c>
      <c r="E80" s="23">
        <f>ROUND(C80*D80,2)</f>
        <v>30.81</v>
      </c>
      <c r="F80" s="16">
        <v>0</v>
      </c>
      <c r="G80" s="23">
        <f>ROUND(E80*F80,2)</f>
        <v>0</v>
      </c>
      <c r="H80" s="23">
        <f t="shared" ref="H80:H86" si="4">ROUND(E80-G80,2)</f>
        <v>30.81</v>
      </c>
    </row>
    <row r="81" spans="1:8" x14ac:dyDescent="0.25">
      <c r="A81" s="14" t="s">
        <v>38</v>
      </c>
      <c r="B81" s="14" t="s">
        <v>48</v>
      </c>
      <c r="C81" s="15">
        <v>46.44</v>
      </c>
      <c r="D81" s="14">
        <v>1</v>
      </c>
      <c r="E81" s="23">
        <f>ROUND(C81*D81,2)</f>
        <v>46.44</v>
      </c>
      <c r="F81" s="16">
        <v>0</v>
      </c>
      <c r="G81" s="23">
        <f>ROUND(E81*F81,2)</f>
        <v>0</v>
      </c>
      <c r="H81" s="23">
        <f t="shared" si="4"/>
        <v>46.44</v>
      </c>
    </row>
    <row r="82" spans="1:8" x14ac:dyDescent="0.25">
      <c r="A82" s="14" t="s">
        <v>133</v>
      </c>
      <c r="B82" s="14" t="s">
        <v>48</v>
      </c>
      <c r="C82" s="15">
        <v>35.58</v>
      </c>
      <c r="D82" s="14">
        <v>1</v>
      </c>
      <c r="E82" s="23">
        <f>ROUND(C82*D82,2)</f>
        <v>35.58</v>
      </c>
      <c r="F82" s="16">
        <v>0</v>
      </c>
      <c r="G82" s="23">
        <f>ROUND(E82*F82,2)</f>
        <v>0</v>
      </c>
      <c r="H82" s="23">
        <f t="shared" si="4"/>
        <v>35.58</v>
      </c>
    </row>
    <row r="83" spans="1:8" x14ac:dyDescent="0.25">
      <c r="A83" s="9" t="s">
        <v>189</v>
      </c>
      <c r="B83" s="9" t="s">
        <v>48</v>
      </c>
      <c r="C83" s="10">
        <v>59.44</v>
      </c>
      <c r="D83" s="9">
        <v>1</v>
      </c>
      <c r="E83" s="22">
        <f>ROUND(C83*D83,2)</f>
        <v>59.44</v>
      </c>
      <c r="F83" s="11">
        <v>0</v>
      </c>
      <c r="G83" s="22">
        <f>ROUND(E83*F83,2)</f>
        <v>0</v>
      </c>
      <c r="H83" s="22">
        <f t="shared" si="4"/>
        <v>59.44</v>
      </c>
    </row>
    <row r="84" spans="1:8" x14ac:dyDescent="0.25">
      <c r="A84" s="7" t="s">
        <v>53</v>
      </c>
      <c r="C84" s="23"/>
      <c r="E84" s="23">
        <f>SUM(E80:E83)</f>
        <v>172.26999999999998</v>
      </c>
      <c r="G84" s="12">
        <f>SUM(G80:G83)</f>
        <v>0</v>
      </c>
      <c r="H84" s="12">
        <f t="shared" si="4"/>
        <v>172.27</v>
      </c>
    </row>
    <row r="85" spans="1:8" x14ac:dyDescent="0.25">
      <c r="A85" s="7" t="s">
        <v>54</v>
      </c>
      <c r="C85" s="23"/>
      <c r="E85" s="23">
        <f>+E76+E84</f>
        <v>1136.6300000000001</v>
      </c>
      <c r="G85" s="12">
        <f>+G76+G84</f>
        <v>0</v>
      </c>
      <c r="H85" s="12">
        <f t="shared" si="4"/>
        <v>1136.6300000000001</v>
      </c>
    </row>
    <row r="86" spans="1:8" x14ac:dyDescent="0.25">
      <c r="A86" s="7" t="s">
        <v>55</v>
      </c>
      <c r="C86" s="23"/>
      <c r="E86" s="23">
        <f>+E8-E85</f>
        <v>-56.630000000000109</v>
      </c>
      <c r="G86" s="12">
        <f>+G8-G85</f>
        <v>0</v>
      </c>
      <c r="H86" s="12">
        <f t="shared" si="4"/>
        <v>-56.63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A89" s="7" t="s">
        <v>120</v>
      </c>
      <c r="C89" s="23"/>
      <c r="E89" s="23"/>
    </row>
    <row r="90" spans="1:8" x14ac:dyDescent="0.25">
      <c r="A90" s="7" t="s">
        <v>121</v>
      </c>
      <c r="C90" s="23"/>
      <c r="E90" s="23"/>
    </row>
    <row r="91" spans="1:8" x14ac:dyDescent="0.25">
      <c r="A91" s="7"/>
      <c r="C91" s="23"/>
      <c r="E91" s="23"/>
    </row>
    <row r="92" spans="1:8" x14ac:dyDescent="0.25">
      <c r="C92" s="23"/>
      <c r="E92" s="23"/>
    </row>
    <row r="93" spans="1:8" x14ac:dyDescent="0.25">
      <c r="C93" s="23"/>
      <c r="E93" s="23"/>
    </row>
    <row r="94" spans="1:8" x14ac:dyDescent="0.25">
      <c r="C94" s="23"/>
      <c r="E94" s="23"/>
    </row>
    <row r="95" spans="1:8" x14ac:dyDescent="0.25">
      <c r="C95" s="23"/>
      <c r="E95" s="23"/>
    </row>
    <row r="96" spans="1:8" x14ac:dyDescent="0.25">
      <c r="C96" s="23"/>
      <c r="E96" s="23"/>
    </row>
    <row r="97" spans="1:8" x14ac:dyDescent="0.25">
      <c r="C97" s="23"/>
      <c r="E97" s="23"/>
    </row>
    <row r="98" spans="1:8" x14ac:dyDescent="0.25">
      <c r="A98" t="str" cm="1">
        <f t="array" aca="1" ref="A98" ca="1">MID(CELL("filename",A1),FIND("]",CELL("filename",A1))+1,256)</f>
        <v>rice1</v>
      </c>
      <c r="C98" s="23"/>
      <c r="E98" s="23"/>
    </row>
    <row r="99" spans="1:8" x14ac:dyDescent="0.25">
      <c r="A99" s="7" t="s">
        <v>50</v>
      </c>
      <c r="E99" s="25">
        <f>VLOOKUP(A99,$A$1:$H$98,5,FALSE)</f>
        <v>964.36000000000013</v>
      </c>
    </row>
    <row r="100" spans="1:8" x14ac:dyDescent="0.25">
      <c r="A100" s="7" t="s">
        <v>288</v>
      </c>
      <c r="E100" s="25">
        <f>VLOOKUP(A100,$A$1:$H$98,5,FALSE)</f>
        <v>172.26999999999998</v>
      </c>
    </row>
    <row r="101" spans="1:8" x14ac:dyDescent="0.25">
      <c r="A101" s="7" t="s">
        <v>289</v>
      </c>
      <c r="E101" s="25">
        <f>VLOOKUP(A101,$A$1:$H$98,5,FALSE)</f>
        <v>1136.6300000000001</v>
      </c>
    </row>
    <row r="102" spans="1:8" x14ac:dyDescent="0.25">
      <c r="A102" s="7" t="s">
        <v>55</v>
      </c>
      <c r="E102" s="25">
        <f t="shared" ref="E102" si="5">VLOOKUP(A102,$A$1:$H$98,5,FALSE)</f>
        <v>-56.630000000000109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2F65-C7FF-46A1-8CEF-C8EF8CE4973D}">
  <sheetPr codeName="Sheet44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101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190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523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5.5</v>
      </c>
      <c r="E12" s="23">
        <f>ROUND(C12*D12,2)</f>
        <v>44.28</v>
      </c>
      <c r="F12" s="16">
        <v>0</v>
      </c>
      <c r="G12" s="23">
        <f>ROUND(E12*F12,2)</f>
        <v>0</v>
      </c>
      <c r="H12" s="23">
        <f>ROUND(E12-G12,2)</f>
        <v>44.28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1.3</v>
      </c>
      <c r="E13" s="23">
        <f>ROUND(C13*D13,2)</f>
        <v>9.75</v>
      </c>
      <c r="F13" s="16">
        <v>0</v>
      </c>
      <c r="G13" s="23">
        <f>ROUND(E13*F13,2)</f>
        <v>0</v>
      </c>
      <c r="H13" s="23">
        <f>ROUND(E13-G13,2)</f>
        <v>9.75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166</v>
      </c>
      <c r="B15" s="14" t="s">
        <v>21</v>
      </c>
      <c r="C15" s="15">
        <v>22.4</v>
      </c>
      <c r="D15" s="14">
        <v>0.5</v>
      </c>
      <c r="E15" s="23">
        <f>ROUND(C15*D15,2)</f>
        <v>11.2</v>
      </c>
      <c r="F15" s="16">
        <v>0</v>
      </c>
      <c r="G15" s="23">
        <f>ROUND(E15*F15,2)</f>
        <v>0</v>
      </c>
      <c r="H15" s="23">
        <f>ROUND(E15-G15,2)</f>
        <v>11.2</v>
      </c>
    </row>
    <row r="16" spans="1:8" x14ac:dyDescent="0.25">
      <c r="A16" s="14" t="s">
        <v>153</v>
      </c>
      <c r="B16" s="14" t="s">
        <v>21</v>
      </c>
      <c r="C16" s="15">
        <v>36.68</v>
      </c>
      <c r="D16" s="14">
        <v>0.5</v>
      </c>
      <c r="E16" s="23">
        <f>ROUND(C16*D16,2)</f>
        <v>18.34</v>
      </c>
      <c r="F16" s="16">
        <v>0</v>
      </c>
      <c r="G16" s="23">
        <f>ROUND(E16*F16,2)</f>
        <v>0</v>
      </c>
      <c r="H16" s="23">
        <f>ROUND(E16-G16,2)</f>
        <v>18.34</v>
      </c>
    </row>
    <row r="17" spans="1:8" x14ac:dyDescent="0.25">
      <c r="A17" s="14" t="s">
        <v>167</v>
      </c>
      <c r="B17" s="14" t="s">
        <v>21</v>
      </c>
      <c r="C17" s="15">
        <v>25.98</v>
      </c>
      <c r="D17" s="14">
        <v>5.77</v>
      </c>
      <c r="E17" s="23">
        <f>ROUND(C17*D17,2)</f>
        <v>149.9</v>
      </c>
      <c r="F17" s="16">
        <v>0</v>
      </c>
      <c r="G17" s="23">
        <f>ROUND(E17*F17,2)</f>
        <v>0</v>
      </c>
      <c r="H17" s="23">
        <f>ROUND(E17-G17,2)</f>
        <v>149.9</v>
      </c>
    </row>
    <row r="18" spans="1:8" x14ac:dyDescent="0.25">
      <c r="A18" s="14" t="s">
        <v>168</v>
      </c>
      <c r="B18" s="14" t="s">
        <v>26</v>
      </c>
      <c r="C18" s="15">
        <v>18</v>
      </c>
      <c r="D18" s="14">
        <v>0.75</v>
      </c>
      <c r="E18" s="23">
        <f>ROUND(C18*D18,2)</f>
        <v>13.5</v>
      </c>
      <c r="F18" s="16">
        <v>0</v>
      </c>
      <c r="G18" s="23">
        <f>ROUND(E18*F18,2)</f>
        <v>0</v>
      </c>
      <c r="H18" s="23">
        <f>ROUND(E18-G18,2)</f>
        <v>13.5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372</v>
      </c>
      <c r="B20" s="14" t="s">
        <v>18</v>
      </c>
      <c r="C20" s="15">
        <v>2.76</v>
      </c>
      <c r="D20" s="14">
        <v>10</v>
      </c>
      <c r="E20" s="23">
        <f>ROUND(C20*D20,2)</f>
        <v>27.6</v>
      </c>
      <c r="F20" s="16">
        <v>0</v>
      </c>
      <c r="G20" s="23">
        <f>ROUND(E20*F20,2)</f>
        <v>0</v>
      </c>
      <c r="H20" s="23">
        <f>ROUND(E20-G20,2)</f>
        <v>27.6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25</v>
      </c>
      <c r="B22" s="14" t="s">
        <v>18</v>
      </c>
      <c r="C22" s="15">
        <v>0.12</v>
      </c>
      <c r="D22" s="14">
        <v>80</v>
      </c>
      <c r="E22" s="23">
        <f t="shared" ref="E22:E29" si="0">ROUND(C22*D22,2)</f>
        <v>9.6</v>
      </c>
      <c r="F22" s="16">
        <v>0</v>
      </c>
      <c r="G22" s="23">
        <f t="shared" ref="G22:G29" si="1">ROUND(E22*F22,2)</f>
        <v>0</v>
      </c>
      <c r="H22" s="23">
        <f t="shared" ref="H22:H29" si="2">ROUND(E22-G22,2)</f>
        <v>9.6</v>
      </c>
    </row>
    <row r="23" spans="1:8" x14ac:dyDescent="0.25">
      <c r="A23" s="14" t="s">
        <v>137</v>
      </c>
      <c r="B23" s="14" t="s">
        <v>26</v>
      </c>
      <c r="C23" s="15">
        <v>2.23</v>
      </c>
      <c r="D23" s="14">
        <v>2</v>
      </c>
      <c r="E23" s="23">
        <f t="shared" si="0"/>
        <v>4.46</v>
      </c>
      <c r="F23" s="16">
        <v>0</v>
      </c>
      <c r="G23" s="23">
        <f t="shared" si="1"/>
        <v>0</v>
      </c>
      <c r="H23" s="23">
        <f t="shared" si="2"/>
        <v>4.46</v>
      </c>
    </row>
    <row r="24" spans="1:8" x14ac:dyDescent="0.25">
      <c r="A24" s="14" t="s">
        <v>169</v>
      </c>
      <c r="B24" s="14" t="s">
        <v>26</v>
      </c>
      <c r="C24" s="15">
        <v>14.95</v>
      </c>
      <c r="D24" s="14">
        <v>1.3</v>
      </c>
      <c r="E24" s="23">
        <f t="shared" si="0"/>
        <v>19.440000000000001</v>
      </c>
      <c r="F24" s="16">
        <v>0</v>
      </c>
      <c r="G24" s="23">
        <f t="shared" si="1"/>
        <v>0</v>
      </c>
      <c r="H24" s="23">
        <f t="shared" si="2"/>
        <v>19.440000000000001</v>
      </c>
    </row>
    <row r="25" spans="1:8" x14ac:dyDescent="0.25">
      <c r="A25" s="14" t="s">
        <v>170</v>
      </c>
      <c r="B25" s="14" t="s">
        <v>18</v>
      </c>
      <c r="C25" s="15">
        <v>7.46</v>
      </c>
      <c r="D25" s="14">
        <v>3</v>
      </c>
      <c r="E25" s="23">
        <f t="shared" si="0"/>
        <v>22.38</v>
      </c>
      <c r="F25" s="16">
        <v>0</v>
      </c>
      <c r="G25" s="23">
        <f t="shared" si="1"/>
        <v>0</v>
      </c>
      <c r="H25" s="23">
        <f t="shared" si="2"/>
        <v>22.38</v>
      </c>
    </row>
    <row r="26" spans="1:8" x14ac:dyDescent="0.25">
      <c r="A26" s="14" t="s">
        <v>171</v>
      </c>
      <c r="B26" s="14" t="s">
        <v>18</v>
      </c>
      <c r="C26" s="15">
        <v>48.18</v>
      </c>
      <c r="D26" s="14">
        <v>0.5</v>
      </c>
      <c r="E26" s="23">
        <f t="shared" si="0"/>
        <v>24.09</v>
      </c>
      <c r="F26" s="16">
        <v>0</v>
      </c>
      <c r="G26" s="23">
        <f t="shared" si="1"/>
        <v>0</v>
      </c>
      <c r="H26" s="23">
        <f t="shared" si="2"/>
        <v>24.09</v>
      </c>
    </row>
    <row r="27" spans="1:8" x14ac:dyDescent="0.25">
      <c r="A27" s="14" t="s">
        <v>172</v>
      </c>
      <c r="B27" s="14" t="s">
        <v>26</v>
      </c>
      <c r="C27" s="15">
        <v>17.36</v>
      </c>
      <c r="D27" s="14">
        <v>2</v>
      </c>
      <c r="E27" s="23">
        <f t="shared" si="0"/>
        <v>34.72</v>
      </c>
      <c r="F27" s="16">
        <v>0</v>
      </c>
      <c r="G27" s="23">
        <f t="shared" si="1"/>
        <v>0</v>
      </c>
      <c r="H27" s="23">
        <f t="shared" si="2"/>
        <v>34.72</v>
      </c>
    </row>
    <row r="28" spans="1:8" x14ac:dyDescent="0.25">
      <c r="A28" s="14" t="s">
        <v>173</v>
      </c>
      <c r="B28" s="14" t="s">
        <v>18</v>
      </c>
      <c r="C28" s="15">
        <v>23.42</v>
      </c>
      <c r="D28" s="14">
        <v>0.67</v>
      </c>
      <c r="E28" s="23">
        <f t="shared" si="0"/>
        <v>15.69</v>
      </c>
      <c r="F28" s="16">
        <v>0</v>
      </c>
      <c r="G28" s="23">
        <f t="shared" si="1"/>
        <v>0</v>
      </c>
      <c r="H28" s="23">
        <f t="shared" si="2"/>
        <v>15.69</v>
      </c>
    </row>
    <row r="29" spans="1:8" x14ac:dyDescent="0.25">
      <c r="A29" s="14" t="s">
        <v>174</v>
      </c>
      <c r="B29" s="14" t="s">
        <v>18</v>
      </c>
      <c r="C29" s="15">
        <v>2.69</v>
      </c>
      <c r="D29" s="14">
        <v>7.5</v>
      </c>
      <c r="E29" s="23">
        <f t="shared" si="0"/>
        <v>20.18</v>
      </c>
      <c r="F29" s="16">
        <v>0</v>
      </c>
      <c r="G29" s="23">
        <f t="shared" si="1"/>
        <v>0</v>
      </c>
      <c r="H29" s="23">
        <f t="shared" si="2"/>
        <v>20.18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397</v>
      </c>
      <c r="B31" s="14" t="s">
        <v>18</v>
      </c>
      <c r="C31" s="15">
        <v>1.19</v>
      </c>
      <c r="D31" s="14">
        <v>8</v>
      </c>
      <c r="E31" s="23">
        <f>ROUND(C31*D31,2)</f>
        <v>9.52</v>
      </c>
      <c r="F31" s="16">
        <v>0</v>
      </c>
      <c r="G31" s="23">
        <f>ROUND(E31*F31,2)</f>
        <v>0</v>
      </c>
      <c r="H31" s="23">
        <f>ROUND(E31-G31,2)</f>
        <v>9.52</v>
      </c>
    </row>
    <row r="32" spans="1:8" x14ac:dyDescent="0.25">
      <c r="A32" s="14" t="s">
        <v>507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175</v>
      </c>
      <c r="B34" s="14" t="s">
        <v>29</v>
      </c>
      <c r="C34" s="15">
        <v>0.33</v>
      </c>
      <c r="D34" s="14">
        <v>75</v>
      </c>
      <c r="E34" s="23">
        <f>ROUND(C34*D34,2)</f>
        <v>24.75</v>
      </c>
      <c r="F34" s="16">
        <v>0</v>
      </c>
      <c r="G34" s="23">
        <f>ROUND(E34*F34,2)</f>
        <v>0</v>
      </c>
      <c r="H34" s="23">
        <f>ROUND(E34-G34,2)</f>
        <v>24.75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88.6</v>
      </c>
      <c r="E35" s="23">
        <f>ROUND(C35*D35,2)</f>
        <v>25.69</v>
      </c>
      <c r="F35" s="16">
        <v>0</v>
      </c>
      <c r="G35" s="23">
        <f>ROUND(E35*F35,2)</f>
        <v>0</v>
      </c>
      <c r="H35" s="23">
        <f>ROUND(E35-G35,2)</f>
        <v>25.69</v>
      </c>
    </row>
    <row r="36" spans="1:8" x14ac:dyDescent="0.25">
      <c r="A36" s="14" t="s">
        <v>178</v>
      </c>
      <c r="B36" s="14" t="s">
        <v>29</v>
      </c>
      <c r="C36" s="15">
        <v>0.33</v>
      </c>
      <c r="D36" s="14">
        <v>13.6</v>
      </c>
      <c r="E36" s="23">
        <f>ROUND(C36*D36,2)</f>
        <v>4.49</v>
      </c>
      <c r="F36" s="16">
        <v>0</v>
      </c>
      <c r="G36" s="23">
        <f>ROUND(E36*F36,2)</f>
        <v>0</v>
      </c>
      <c r="H36" s="23">
        <f>ROUND(E36-G36,2)</f>
        <v>4.49</v>
      </c>
    </row>
    <row r="37" spans="1:8" x14ac:dyDescent="0.25">
      <c r="A37" s="13" t="s">
        <v>113</v>
      </c>
      <c r="C37" s="23"/>
      <c r="E37" s="23"/>
    </row>
    <row r="38" spans="1:8" x14ac:dyDescent="0.25">
      <c r="A38" s="14" t="s">
        <v>180</v>
      </c>
      <c r="B38" s="14" t="s">
        <v>26</v>
      </c>
      <c r="C38" s="15">
        <v>3.5</v>
      </c>
      <c r="D38" s="14">
        <v>1.5</v>
      </c>
      <c r="E38" s="23">
        <f>ROUND(C38*D38,2)</f>
        <v>5.25</v>
      </c>
      <c r="F38" s="16">
        <v>0</v>
      </c>
      <c r="G38" s="23">
        <f>ROUND(E38*F38,2)</f>
        <v>0</v>
      </c>
      <c r="H38" s="23">
        <f>ROUND(E38-G38,2)</f>
        <v>5.25</v>
      </c>
    </row>
    <row r="39" spans="1:8" x14ac:dyDescent="0.25">
      <c r="A39" s="14" t="s">
        <v>179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25">
      <c r="A40" s="14" t="s">
        <v>181</v>
      </c>
      <c r="B40" s="14" t="s">
        <v>26</v>
      </c>
      <c r="C40" s="15">
        <v>4.17</v>
      </c>
      <c r="D40" s="14">
        <v>0.5</v>
      </c>
      <c r="E40" s="23">
        <f>ROUND(C40*D40,2)</f>
        <v>2.09</v>
      </c>
      <c r="F40" s="16">
        <v>0</v>
      </c>
      <c r="G40" s="23">
        <f>ROUND(E40*F40,2)</f>
        <v>0</v>
      </c>
      <c r="H40" s="23">
        <f>ROUND(E40-G40,2)</f>
        <v>2.09</v>
      </c>
    </row>
    <row r="41" spans="1:8" x14ac:dyDescent="0.25">
      <c r="A41" s="14" t="s">
        <v>182</v>
      </c>
      <c r="B41" s="14" t="s">
        <v>26</v>
      </c>
      <c r="C41" s="15">
        <v>2.86</v>
      </c>
      <c r="D41" s="14">
        <v>0.4</v>
      </c>
      <c r="E41" s="23">
        <f>ROUND(C41*D41,2)</f>
        <v>1.1399999999999999</v>
      </c>
      <c r="F41" s="16">
        <v>0</v>
      </c>
      <c r="G41" s="23">
        <f>ROUND(E41*F41,2)</f>
        <v>0</v>
      </c>
      <c r="H41" s="23">
        <f>ROUND(E41-G41,2)</f>
        <v>1.1399999999999999</v>
      </c>
    </row>
    <row r="42" spans="1:8" x14ac:dyDescent="0.25">
      <c r="A42" s="14" t="s">
        <v>114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25">
      <c r="A43" s="13" t="s">
        <v>61</v>
      </c>
      <c r="C43" s="23"/>
      <c r="E43" s="23"/>
    </row>
    <row r="44" spans="1:8" x14ac:dyDescent="0.25">
      <c r="A44" s="14" t="s">
        <v>183</v>
      </c>
      <c r="B44" s="14" t="s">
        <v>21</v>
      </c>
      <c r="C44" s="15">
        <v>13.6</v>
      </c>
      <c r="D44" s="14">
        <v>6.77</v>
      </c>
      <c r="E44" s="23">
        <f>ROUND(C44*D44,2)</f>
        <v>92.07</v>
      </c>
      <c r="F44" s="16">
        <v>0</v>
      </c>
      <c r="G44" s="23">
        <f>ROUND(E44*F44,2)</f>
        <v>0</v>
      </c>
      <c r="H44" s="23">
        <f>ROUND(E44-G44,2)</f>
        <v>92.07</v>
      </c>
    </row>
    <row r="45" spans="1:8" x14ac:dyDescent="0.25">
      <c r="A45" s="13" t="s">
        <v>130</v>
      </c>
      <c r="C45" s="23"/>
      <c r="E45" s="23"/>
    </row>
    <row r="46" spans="1:8" x14ac:dyDescent="0.25">
      <c r="A46" s="14" t="s">
        <v>184</v>
      </c>
      <c r="B46" s="14" t="s">
        <v>123</v>
      </c>
      <c r="C46" s="15">
        <v>0.3</v>
      </c>
      <c r="D46" s="14">
        <v>160</v>
      </c>
      <c r="E46" s="23">
        <f>ROUND(C46*D46,2)</f>
        <v>48</v>
      </c>
      <c r="F46" s="16">
        <v>0</v>
      </c>
      <c r="G46" s="23">
        <f>ROUND(E46*F46,2)</f>
        <v>0</v>
      </c>
      <c r="H46" s="23">
        <f>ROUND(E46-G46,2)</f>
        <v>48</v>
      </c>
    </row>
    <row r="47" spans="1:8" x14ac:dyDescent="0.25">
      <c r="A47" s="13" t="s">
        <v>185</v>
      </c>
      <c r="C47" s="23"/>
      <c r="E47" s="23"/>
    </row>
    <row r="48" spans="1:8" x14ac:dyDescent="0.25">
      <c r="A48" s="14" t="s">
        <v>186</v>
      </c>
      <c r="B48" s="14" t="s">
        <v>123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25">
      <c r="A49" s="13" t="s">
        <v>99</v>
      </c>
      <c r="C49" s="23"/>
      <c r="E49" s="23"/>
    </row>
    <row r="50" spans="1:8" x14ac:dyDescent="0.25">
      <c r="A50" s="14" t="s">
        <v>187</v>
      </c>
      <c r="B50" s="14" t="s">
        <v>48</v>
      </c>
      <c r="C50" s="15">
        <v>4.5</v>
      </c>
      <c r="D50" s="14">
        <v>0.5</v>
      </c>
      <c r="E50" s="23">
        <f>ROUND(C50*D50,2)</f>
        <v>2.25</v>
      </c>
      <c r="F50" s="16">
        <v>0</v>
      </c>
      <c r="G50" s="23">
        <f>ROUND(E50*F50,2)</f>
        <v>0</v>
      </c>
      <c r="H50" s="23">
        <f>ROUND(E50-G50,2)</f>
        <v>2.25</v>
      </c>
    </row>
    <row r="51" spans="1:8" x14ac:dyDescent="0.25">
      <c r="A51" s="13" t="s">
        <v>115</v>
      </c>
      <c r="C51" s="23"/>
      <c r="E51" s="23"/>
    </row>
    <row r="52" spans="1:8" x14ac:dyDescent="0.25">
      <c r="A52" s="14" t="s">
        <v>188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25">
      <c r="A53" s="13" t="s">
        <v>117</v>
      </c>
      <c r="C53" s="23"/>
      <c r="E53" s="23"/>
    </row>
    <row r="54" spans="1:8" x14ac:dyDescent="0.25">
      <c r="A54" s="14" t="s">
        <v>118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25">
      <c r="A55" s="13" t="s">
        <v>37</v>
      </c>
      <c r="C55" s="23"/>
      <c r="E55" s="23"/>
    </row>
    <row r="56" spans="1:8" x14ac:dyDescent="0.25">
      <c r="A56" s="14" t="s">
        <v>38</v>
      </c>
      <c r="B56" s="14" t="s">
        <v>39</v>
      </c>
      <c r="C56" s="15">
        <v>18.690000000000001</v>
      </c>
      <c r="D56" s="14">
        <v>0.5</v>
      </c>
      <c r="E56" s="23">
        <f>ROUND(C56*D56,2)</f>
        <v>9.35</v>
      </c>
      <c r="F56" s="16">
        <v>0</v>
      </c>
      <c r="G56" s="23">
        <f>ROUND(E56*F56,2)</f>
        <v>0</v>
      </c>
      <c r="H56" s="23">
        <f>ROUND(E56-G56,2)</f>
        <v>9.35</v>
      </c>
    </row>
    <row r="57" spans="1:8" x14ac:dyDescent="0.25">
      <c r="A57" s="14" t="s">
        <v>133</v>
      </c>
      <c r="B57" s="14" t="s">
        <v>39</v>
      </c>
      <c r="C57" s="15">
        <v>18.690000000000001</v>
      </c>
      <c r="D57" s="14">
        <v>0.12690000000000001</v>
      </c>
      <c r="E57" s="23">
        <f>ROUND(C57*D57,2)</f>
        <v>2.37</v>
      </c>
      <c r="F57" s="16">
        <v>0</v>
      </c>
      <c r="G57" s="23">
        <f>ROUND(E57*F57,2)</f>
        <v>0</v>
      </c>
      <c r="H57" s="23">
        <f>ROUND(E57-G57,2)</f>
        <v>2.37</v>
      </c>
    </row>
    <row r="58" spans="1:8" x14ac:dyDescent="0.25">
      <c r="A58" s="13" t="s">
        <v>40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2.375</v>
      </c>
      <c r="E59" s="23">
        <f>ROUND(C59*D59,2)</f>
        <v>21.52</v>
      </c>
      <c r="F59" s="16">
        <v>0</v>
      </c>
      <c r="G59" s="23">
        <f>ROUND(E59*F59,2)</f>
        <v>0</v>
      </c>
      <c r="H59" s="23">
        <f>ROUND(E59-G59,2)</f>
        <v>21.52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0.49480000000000002</v>
      </c>
      <c r="E65" s="23">
        <f>ROUND(C65*D65,2)</f>
        <v>9.25</v>
      </c>
      <c r="F65" s="16">
        <v>0</v>
      </c>
      <c r="G65" s="23">
        <f>ROUND(E65*F65,2)</f>
        <v>0</v>
      </c>
      <c r="H65" s="23">
        <f>ROUND(E65-G65,2)</f>
        <v>9.25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7.2043999999999997</v>
      </c>
      <c r="E67" s="23">
        <f>ROUND(C67*D67,2)</f>
        <v>20.6</v>
      </c>
      <c r="F67" s="16">
        <v>0</v>
      </c>
      <c r="G67" s="23">
        <f>ROUND(E67*F67,2)</f>
        <v>0</v>
      </c>
      <c r="H67" s="23">
        <f>ROUND(E67-G67,2)</f>
        <v>20.6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2.7765</v>
      </c>
      <c r="E68" s="23">
        <f>ROUND(C68*D68,2)</f>
        <v>7.94</v>
      </c>
      <c r="F68" s="16">
        <v>0</v>
      </c>
      <c r="G68" s="23">
        <f>ROUND(E68*F68,2)</f>
        <v>0</v>
      </c>
      <c r="H68" s="23">
        <f>ROUND(E68-G68,2)</f>
        <v>7.94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21.995000000000001</v>
      </c>
      <c r="E69" s="23">
        <f>ROUND(C69*D69,2)</f>
        <v>62.91</v>
      </c>
      <c r="F69" s="16">
        <v>0</v>
      </c>
      <c r="G69" s="23">
        <f>ROUND(E69*F69,2)</f>
        <v>0</v>
      </c>
      <c r="H69" s="23">
        <f>ROUND(E69-G69,2)</f>
        <v>62.91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10.85</v>
      </c>
      <c r="D71" s="14">
        <v>1</v>
      </c>
      <c r="E71" s="23">
        <f>ROUND(C71*D71,2)</f>
        <v>10.85</v>
      </c>
      <c r="F71" s="16">
        <v>0</v>
      </c>
      <c r="G71" s="23">
        <f>ROUND(E71*F71,2)</f>
        <v>0</v>
      </c>
      <c r="H71" s="23">
        <f t="shared" ref="H71:H77" si="3">ROUND(E71-G71,2)</f>
        <v>10.85</v>
      </c>
    </row>
    <row r="72" spans="1:8" x14ac:dyDescent="0.25">
      <c r="A72" s="14" t="s">
        <v>38</v>
      </c>
      <c r="B72" s="14" t="s">
        <v>48</v>
      </c>
      <c r="C72" s="15">
        <v>5.7</v>
      </c>
      <c r="D72" s="14">
        <v>1</v>
      </c>
      <c r="E72" s="23">
        <f>ROUND(C72*D72,2)</f>
        <v>5.7</v>
      </c>
      <c r="F72" s="16">
        <v>0</v>
      </c>
      <c r="G72" s="23">
        <f>ROUND(E72*F72,2)</f>
        <v>0</v>
      </c>
      <c r="H72" s="23">
        <f t="shared" si="3"/>
        <v>5.7</v>
      </c>
    </row>
    <row r="73" spans="1:8" x14ac:dyDescent="0.25">
      <c r="A73" s="14" t="s">
        <v>133</v>
      </c>
      <c r="B73" s="14" t="s">
        <v>48</v>
      </c>
      <c r="C73" s="15">
        <v>7.43</v>
      </c>
      <c r="D73" s="14">
        <v>1</v>
      </c>
      <c r="E73" s="23">
        <f>ROUND(C73*D73,2)</f>
        <v>7.43</v>
      </c>
      <c r="F73" s="16">
        <v>0</v>
      </c>
      <c r="G73" s="23">
        <f>ROUND(E73*F73,2)</f>
        <v>0</v>
      </c>
      <c r="H73" s="23">
        <f t="shared" si="3"/>
        <v>7.43</v>
      </c>
    </row>
    <row r="74" spans="1:8" x14ac:dyDescent="0.25">
      <c r="A74" s="14" t="s">
        <v>189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25">
      <c r="A75" s="9" t="s">
        <v>49</v>
      </c>
      <c r="B75" s="9" t="s">
        <v>48</v>
      </c>
      <c r="C75" s="10">
        <v>27.22</v>
      </c>
      <c r="D75" s="9">
        <v>1</v>
      </c>
      <c r="E75" s="22">
        <f>ROUND(C75*D75,2)</f>
        <v>27.22</v>
      </c>
      <c r="F75" s="11">
        <v>0</v>
      </c>
      <c r="G75" s="22">
        <f>ROUND(E75*F75,2)</f>
        <v>0</v>
      </c>
      <c r="H75" s="22">
        <f t="shared" si="3"/>
        <v>27.22</v>
      </c>
    </row>
    <row r="76" spans="1:8" x14ac:dyDescent="0.25">
      <c r="A76" s="7" t="s">
        <v>50</v>
      </c>
      <c r="C76" s="23"/>
      <c r="E76" s="23">
        <f>SUM(E12:E75)</f>
        <v>929.12000000000012</v>
      </c>
      <c r="G76" s="12">
        <f>SUM(G12:G75)</f>
        <v>0</v>
      </c>
      <c r="H76" s="12">
        <f t="shared" si="3"/>
        <v>929.12</v>
      </c>
    </row>
    <row r="77" spans="1:8" x14ac:dyDescent="0.25">
      <c r="A77" s="7" t="s">
        <v>51</v>
      </c>
      <c r="C77" s="23"/>
      <c r="E77" s="23">
        <f>+E8-E76</f>
        <v>150.87999999999988</v>
      </c>
      <c r="G77" s="12">
        <f>+G8-G76</f>
        <v>0</v>
      </c>
      <c r="H77" s="12">
        <f t="shared" si="3"/>
        <v>150.88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30.11</v>
      </c>
      <c r="D80" s="14">
        <v>1</v>
      </c>
      <c r="E80" s="23">
        <f>ROUND(C80*D80,2)</f>
        <v>30.11</v>
      </c>
      <c r="F80" s="16">
        <v>0</v>
      </c>
      <c r="G80" s="23">
        <f>ROUND(E80*F80,2)</f>
        <v>0</v>
      </c>
      <c r="H80" s="23">
        <f t="shared" ref="H80:H86" si="4">ROUND(E80-G80,2)</f>
        <v>30.11</v>
      </c>
    </row>
    <row r="81" spans="1:8" x14ac:dyDescent="0.25">
      <c r="A81" s="14" t="s">
        <v>38</v>
      </c>
      <c r="B81" s="14" t="s">
        <v>48</v>
      </c>
      <c r="C81" s="15">
        <v>44.11</v>
      </c>
      <c r="D81" s="14">
        <v>1</v>
      </c>
      <c r="E81" s="23">
        <f>ROUND(C81*D81,2)</f>
        <v>44.11</v>
      </c>
      <c r="F81" s="16">
        <v>0</v>
      </c>
      <c r="G81" s="23">
        <f>ROUND(E81*F81,2)</f>
        <v>0</v>
      </c>
      <c r="H81" s="23">
        <f t="shared" si="4"/>
        <v>44.11</v>
      </c>
    </row>
    <row r="82" spans="1:8" x14ac:dyDescent="0.25">
      <c r="A82" s="14" t="s">
        <v>133</v>
      </c>
      <c r="B82" s="14" t="s">
        <v>48</v>
      </c>
      <c r="C82" s="15">
        <v>35.58</v>
      </c>
      <c r="D82" s="14">
        <v>1</v>
      </c>
      <c r="E82" s="23">
        <f>ROUND(C82*D82,2)</f>
        <v>35.58</v>
      </c>
      <c r="F82" s="16">
        <v>0</v>
      </c>
      <c r="G82" s="23">
        <f>ROUND(E82*F82,2)</f>
        <v>0</v>
      </c>
      <c r="H82" s="23">
        <f t="shared" si="4"/>
        <v>35.58</v>
      </c>
    </row>
    <row r="83" spans="1:8" x14ac:dyDescent="0.25">
      <c r="A83" s="9" t="s">
        <v>189</v>
      </c>
      <c r="B83" s="9" t="s">
        <v>48</v>
      </c>
      <c r="C83" s="10">
        <v>92.37</v>
      </c>
      <c r="D83" s="9">
        <v>1</v>
      </c>
      <c r="E83" s="22">
        <f>ROUND(C83*D83,2)</f>
        <v>92.37</v>
      </c>
      <c r="F83" s="11">
        <v>0</v>
      </c>
      <c r="G83" s="22">
        <f>ROUND(E83*F83,2)</f>
        <v>0</v>
      </c>
      <c r="H83" s="22">
        <f t="shared" si="4"/>
        <v>92.37</v>
      </c>
    </row>
    <row r="84" spans="1:8" x14ac:dyDescent="0.25">
      <c r="A84" s="7" t="s">
        <v>53</v>
      </c>
      <c r="C84" s="23"/>
      <c r="E84" s="23">
        <f>SUM(E80:E83)</f>
        <v>202.17000000000002</v>
      </c>
      <c r="G84" s="12">
        <f>SUM(G80:G83)</f>
        <v>0</v>
      </c>
      <c r="H84" s="12">
        <f t="shared" si="4"/>
        <v>202.17</v>
      </c>
    </row>
    <row r="85" spans="1:8" x14ac:dyDescent="0.25">
      <c r="A85" s="7" t="s">
        <v>54</v>
      </c>
      <c r="C85" s="23"/>
      <c r="E85" s="23">
        <f>+E76+E84</f>
        <v>1131.2900000000002</v>
      </c>
      <c r="G85" s="12">
        <f>+G76+G84</f>
        <v>0</v>
      </c>
      <c r="H85" s="12">
        <f t="shared" si="4"/>
        <v>1131.29</v>
      </c>
    </row>
    <row r="86" spans="1:8" x14ac:dyDescent="0.25">
      <c r="A86" s="7" t="s">
        <v>55</v>
      </c>
      <c r="C86" s="23"/>
      <c r="E86" s="23">
        <f>+E8-E85</f>
        <v>-51.290000000000191</v>
      </c>
      <c r="G86" s="12">
        <f>+G8-G85</f>
        <v>0</v>
      </c>
      <c r="H86" s="12">
        <f t="shared" si="4"/>
        <v>-51.29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A89" s="7" t="s">
        <v>120</v>
      </c>
      <c r="C89" s="23"/>
      <c r="E89" s="23"/>
    </row>
    <row r="90" spans="1:8" x14ac:dyDescent="0.25">
      <c r="A90" s="7" t="s">
        <v>121</v>
      </c>
      <c r="C90" s="23"/>
      <c r="E90" s="23"/>
    </row>
    <row r="91" spans="1:8" x14ac:dyDescent="0.25">
      <c r="A91" s="7"/>
      <c r="C91" s="23"/>
      <c r="E91" s="23"/>
    </row>
    <row r="98" spans="1:8" x14ac:dyDescent="0.25">
      <c r="A98" t="str" cm="1">
        <f t="array" aca="1" ref="A98" ca="1">MID(CELL("filename",A1),FIND("]",CELL("filename",A1))+1,256)</f>
        <v>rice2</v>
      </c>
    </row>
    <row r="99" spans="1:8" x14ac:dyDescent="0.25">
      <c r="A99" s="7" t="s">
        <v>50</v>
      </c>
      <c r="E99" s="25">
        <f>VLOOKUP(A99,$A$1:$H$98,5,FALSE)</f>
        <v>929.12000000000012</v>
      </c>
    </row>
    <row r="100" spans="1:8" x14ac:dyDescent="0.25">
      <c r="A100" s="7" t="s">
        <v>288</v>
      </c>
      <c r="E100" s="25">
        <f>VLOOKUP(A100,$A$1:$H$98,5,FALSE)</f>
        <v>202.17000000000002</v>
      </c>
    </row>
    <row r="101" spans="1:8" x14ac:dyDescent="0.25">
      <c r="A101" s="7" t="s">
        <v>289</v>
      </c>
      <c r="E101" s="25">
        <f t="shared" ref="E101:E102" si="5">VLOOKUP(A101,$A$1:$H$98,5,FALSE)</f>
        <v>1131.2900000000002</v>
      </c>
    </row>
    <row r="102" spans="1:8" x14ac:dyDescent="0.25">
      <c r="A102" s="7" t="s">
        <v>55</v>
      </c>
      <c r="E102" s="25">
        <f t="shared" si="5"/>
        <v>-51.290000000000191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09B-8920-4859-BCC1-A00C3A9E05FE}">
  <sheetPr codeName="Sheet45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156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190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522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5.5</v>
      </c>
      <c r="E12" s="23">
        <f>ROUND(C12*D12,2)</f>
        <v>44.28</v>
      </c>
      <c r="F12" s="16">
        <v>0</v>
      </c>
      <c r="G12" s="23">
        <f>ROUND(E12*F12,2)</f>
        <v>0</v>
      </c>
      <c r="H12" s="23">
        <f>ROUND(E12-G12,2)</f>
        <v>44.28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1.3</v>
      </c>
      <c r="E13" s="23">
        <f>ROUND(C13*D13,2)</f>
        <v>9.75</v>
      </c>
      <c r="F13" s="16">
        <v>0</v>
      </c>
      <c r="G13" s="23">
        <f>ROUND(E13*F13,2)</f>
        <v>0</v>
      </c>
      <c r="H13" s="23">
        <f>ROUND(E13-G13,2)</f>
        <v>9.75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166</v>
      </c>
      <c r="B15" s="14" t="s">
        <v>21</v>
      </c>
      <c r="C15" s="15">
        <v>22.4</v>
      </c>
      <c r="D15" s="14">
        <v>0.5</v>
      </c>
      <c r="E15" s="23">
        <f>ROUND(C15*D15,2)</f>
        <v>11.2</v>
      </c>
      <c r="F15" s="16">
        <v>0</v>
      </c>
      <c r="G15" s="23">
        <f>ROUND(E15*F15,2)</f>
        <v>0</v>
      </c>
      <c r="H15" s="23">
        <f>ROUND(E15-G15,2)</f>
        <v>11.2</v>
      </c>
    </row>
    <row r="16" spans="1:8" x14ac:dyDescent="0.25">
      <c r="A16" s="14" t="s">
        <v>153</v>
      </c>
      <c r="B16" s="14" t="s">
        <v>21</v>
      </c>
      <c r="C16" s="15">
        <v>36.68</v>
      </c>
      <c r="D16" s="14">
        <v>0.5</v>
      </c>
      <c r="E16" s="23">
        <f>ROUND(C16*D16,2)</f>
        <v>18.34</v>
      </c>
      <c r="F16" s="16">
        <v>0</v>
      </c>
      <c r="G16" s="23">
        <f>ROUND(E16*F16,2)</f>
        <v>0</v>
      </c>
      <c r="H16" s="23">
        <f>ROUND(E16-G16,2)</f>
        <v>18.34</v>
      </c>
    </row>
    <row r="17" spans="1:8" x14ac:dyDescent="0.25">
      <c r="A17" s="14" t="s">
        <v>167</v>
      </c>
      <c r="B17" s="14" t="s">
        <v>21</v>
      </c>
      <c r="C17" s="15">
        <v>25.98</v>
      </c>
      <c r="D17" s="14">
        <v>5.77</v>
      </c>
      <c r="E17" s="23">
        <f>ROUND(C17*D17,2)</f>
        <v>149.9</v>
      </c>
      <c r="F17" s="16">
        <v>0</v>
      </c>
      <c r="G17" s="23">
        <f>ROUND(E17*F17,2)</f>
        <v>0</v>
      </c>
      <c r="H17" s="23">
        <f>ROUND(E17-G17,2)</f>
        <v>149.9</v>
      </c>
    </row>
    <row r="18" spans="1:8" x14ac:dyDescent="0.25">
      <c r="A18" s="14" t="s">
        <v>168</v>
      </c>
      <c r="B18" s="14" t="s">
        <v>26</v>
      </c>
      <c r="C18" s="15">
        <v>18</v>
      </c>
      <c r="D18" s="14">
        <v>0.75</v>
      </c>
      <c r="E18" s="23">
        <f>ROUND(C18*D18,2)</f>
        <v>13.5</v>
      </c>
      <c r="F18" s="16">
        <v>0</v>
      </c>
      <c r="G18" s="23">
        <f>ROUND(E18*F18,2)</f>
        <v>0</v>
      </c>
      <c r="H18" s="23">
        <f>ROUND(E18-G18,2)</f>
        <v>13.5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372</v>
      </c>
      <c r="B20" s="14" t="s">
        <v>18</v>
      </c>
      <c r="C20" s="15">
        <v>2.76</v>
      </c>
      <c r="D20" s="14">
        <v>10</v>
      </c>
      <c r="E20" s="23">
        <f>ROUND(C20*D20,2)</f>
        <v>27.6</v>
      </c>
      <c r="F20" s="16">
        <v>0</v>
      </c>
      <c r="G20" s="23">
        <f>ROUND(E20*F20,2)</f>
        <v>0</v>
      </c>
      <c r="H20" s="23">
        <f>ROUND(E20-G20,2)</f>
        <v>27.6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25</v>
      </c>
      <c r="B22" s="14" t="s">
        <v>18</v>
      </c>
      <c r="C22" s="15">
        <v>0.12</v>
      </c>
      <c r="D22" s="14">
        <v>80</v>
      </c>
      <c r="E22" s="23">
        <f t="shared" ref="E22:E29" si="0">ROUND(C22*D22,2)</f>
        <v>9.6</v>
      </c>
      <c r="F22" s="16">
        <v>0</v>
      </c>
      <c r="G22" s="23">
        <f t="shared" ref="G22:G29" si="1">ROUND(E22*F22,2)</f>
        <v>0</v>
      </c>
      <c r="H22" s="23">
        <f t="shared" ref="H22:H29" si="2">ROUND(E22-G22,2)</f>
        <v>9.6</v>
      </c>
    </row>
    <row r="23" spans="1:8" x14ac:dyDescent="0.25">
      <c r="A23" s="14" t="s">
        <v>137</v>
      </c>
      <c r="B23" s="14" t="s">
        <v>26</v>
      </c>
      <c r="C23" s="15">
        <v>2.23</v>
      </c>
      <c r="D23" s="14">
        <v>2</v>
      </c>
      <c r="E23" s="23">
        <f t="shared" si="0"/>
        <v>4.46</v>
      </c>
      <c r="F23" s="16">
        <v>0</v>
      </c>
      <c r="G23" s="23">
        <f t="shared" si="1"/>
        <v>0</v>
      </c>
      <c r="H23" s="23">
        <f t="shared" si="2"/>
        <v>4.46</v>
      </c>
    </row>
    <row r="24" spans="1:8" x14ac:dyDescent="0.25">
      <c r="A24" s="14" t="s">
        <v>169</v>
      </c>
      <c r="B24" s="14" t="s">
        <v>26</v>
      </c>
      <c r="C24" s="15">
        <v>14.95</v>
      </c>
      <c r="D24" s="14">
        <v>1.3</v>
      </c>
      <c r="E24" s="23">
        <f t="shared" si="0"/>
        <v>19.440000000000001</v>
      </c>
      <c r="F24" s="16">
        <v>0</v>
      </c>
      <c r="G24" s="23">
        <f t="shared" si="1"/>
        <v>0</v>
      </c>
      <c r="H24" s="23">
        <f t="shared" si="2"/>
        <v>19.440000000000001</v>
      </c>
    </row>
    <row r="25" spans="1:8" x14ac:dyDescent="0.25">
      <c r="A25" s="14" t="s">
        <v>170</v>
      </c>
      <c r="B25" s="14" t="s">
        <v>18</v>
      </c>
      <c r="C25" s="15">
        <v>7.46</v>
      </c>
      <c r="D25" s="14">
        <v>3</v>
      </c>
      <c r="E25" s="23">
        <f t="shared" si="0"/>
        <v>22.38</v>
      </c>
      <c r="F25" s="16">
        <v>0</v>
      </c>
      <c r="G25" s="23">
        <f t="shared" si="1"/>
        <v>0</v>
      </c>
      <c r="H25" s="23">
        <f t="shared" si="2"/>
        <v>22.38</v>
      </c>
    </row>
    <row r="26" spans="1:8" x14ac:dyDescent="0.25">
      <c r="A26" s="14" t="s">
        <v>171</v>
      </c>
      <c r="B26" s="14" t="s">
        <v>18</v>
      </c>
      <c r="C26" s="15">
        <v>48.18</v>
      </c>
      <c r="D26" s="14">
        <v>0.5</v>
      </c>
      <c r="E26" s="23">
        <f t="shared" si="0"/>
        <v>24.09</v>
      </c>
      <c r="F26" s="16">
        <v>0</v>
      </c>
      <c r="G26" s="23">
        <f t="shared" si="1"/>
        <v>0</v>
      </c>
      <c r="H26" s="23">
        <f t="shared" si="2"/>
        <v>24.09</v>
      </c>
    </row>
    <row r="27" spans="1:8" x14ac:dyDescent="0.25">
      <c r="A27" s="14" t="s">
        <v>172</v>
      </c>
      <c r="B27" s="14" t="s">
        <v>26</v>
      </c>
      <c r="C27" s="15">
        <v>17.36</v>
      </c>
      <c r="D27" s="14">
        <v>2</v>
      </c>
      <c r="E27" s="23">
        <f t="shared" si="0"/>
        <v>34.72</v>
      </c>
      <c r="F27" s="16">
        <v>0</v>
      </c>
      <c r="G27" s="23">
        <f t="shared" si="1"/>
        <v>0</v>
      </c>
      <c r="H27" s="23">
        <f t="shared" si="2"/>
        <v>34.72</v>
      </c>
    </row>
    <row r="28" spans="1:8" x14ac:dyDescent="0.25">
      <c r="A28" s="14" t="s">
        <v>173</v>
      </c>
      <c r="B28" s="14" t="s">
        <v>18</v>
      </c>
      <c r="C28" s="15">
        <v>23.42</v>
      </c>
      <c r="D28" s="14">
        <v>0.67</v>
      </c>
      <c r="E28" s="23">
        <f t="shared" si="0"/>
        <v>15.69</v>
      </c>
      <c r="F28" s="16">
        <v>0</v>
      </c>
      <c r="G28" s="23">
        <f t="shared" si="1"/>
        <v>0</v>
      </c>
      <c r="H28" s="23">
        <f t="shared" si="2"/>
        <v>15.69</v>
      </c>
    </row>
    <row r="29" spans="1:8" x14ac:dyDescent="0.25">
      <c r="A29" s="14" t="s">
        <v>174</v>
      </c>
      <c r="B29" s="14" t="s">
        <v>18</v>
      </c>
      <c r="C29" s="15">
        <v>2.69</v>
      </c>
      <c r="D29" s="14">
        <v>7.5</v>
      </c>
      <c r="E29" s="23">
        <f t="shared" si="0"/>
        <v>20.18</v>
      </c>
      <c r="F29" s="16">
        <v>0</v>
      </c>
      <c r="G29" s="23">
        <f t="shared" si="1"/>
        <v>0</v>
      </c>
      <c r="H29" s="23">
        <f t="shared" si="2"/>
        <v>20.18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397</v>
      </c>
      <c r="B31" s="14" t="s">
        <v>18</v>
      </c>
      <c r="C31" s="15">
        <v>1.19</v>
      </c>
      <c r="D31" s="14">
        <v>8</v>
      </c>
      <c r="E31" s="23">
        <f>ROUND(C31*D31,2)</f>
        <v>9.52</v>
      </c>
      <c r="F31" s="16">
        <v>0</v>
      </c>
      <c r="G31" s="23">
        <f>ROUND(E31*F31,2)</f>
        <v>0</v>
      </c>
      <c r="H31" s="23">
        <f>ROUND(E31-G31,2)</f>
        <v>9.52</v>
      </c>
    </row>
    <row r="32" spans="1:8" x14ac:dyDescent="0.25">
      <c r="A32" s="14" t="s">
        <v>507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25">
      <c r="A33" s="13" t="s">
        <v>30</v>
      </c>
      <c r="C33" s="23"/>
      <c r="E33" s="23"/>
    </row>
    <row r="34" spans="1:8" x14ac:dyDescent="0.25">
      <c r="A34" s="14" t="s">
        <v>31</v>
      </c>
      <c r="B34" s="14" t="s">
        <v>32</v>
      </c>
      <c r="C34" s="15">
        <v>0.24</v>
      </c>
      <c r="D34" s="14">
        <v>33</v>
      </c>
      <c r="E34" s="23">
        <f>ROUND(C34*D34,2)</f>
        <v>7.92</v>
      </c>
      <c r="F34" s="16">
        <v>0</v>
      </c>
      <c r="G34" s="23">
        <f>ROUND(E34*F34,2)</f>
        <v>0</v>
      </c>
      <c r="H34" s="23">
        <f>ROUND(E34-G34,2)</f>
        <v>7.92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175</v>
      </c>
      <c r="B36" s="14" t="s">
        <v>29</v>
      </c>
      <c r="C36" s="15">
        <v>0.33</v>
      </c>
      <c r="D36" s="14">
        <v>75</v>
      </c>
      <c r="E36" s="23">
        <f>ROUND(C36*D36,2)</f>
        <v>24.75</v>
      </c>
      <c r="F36" s="16">
        <v>0</v>
      </c>
      <c r="G36" s="23">
        <f>ROUND(E36*F36,2)</f>
        <v>0</v>
      </c>
      <c r="H36" s="23">
        <f>ROUND(E36-G36,2)</f>
        <v>24.75</v>
      </c>
    </row>
    <row r="37" spans="1:8" x14ac:dyDescent="0.25">
      <c r="A37" s="14" t="s">
        <v>176</v>
      </c>
      <c r="B37" s="14" t="s">
        <v>177</v>
      </c>
      <c r="C37" s="15">
        <v>0.28999999999999998</v>
      </c>
      <c r="D37" s="14">
        <v>88.6</v>
      </c>
      <c r="E37" s="23">
        <f>ROUND(C37*D37,2)</f>
        <v>25.69</v>
      </c>
      <c r="F37" s="16">
        <v>0</v>
      </c>
      <c r="G37" s="23">
        <f>ROUND(E37*F37,2)</f>
        <v>0</v>
      </c>
      <c r="H37" s="23">
        <f>ROUND(E37-G37,2)</f>
        <v>25.69</v>
      </c>
    </row>
    <row r="38" spans="1:8" x14ac:dyDescent="0.25">
      <c r="A38" s="14" t="s">
        <v>178</v>
      </c>
      <c r="B38" s="14" t="s">
        <v>29</v>
      </c>
      <c r="C38" s="15">
        <v>0.33</v>
      </c>
      <c r="D38" s="14">
        <v>13.6</v>
      </c>
      <c r="E38" s="23">
        <f>ROUND(C38*D38,2)</f>
        <v>4.49</v>
      </c>
      <c r="F38" s="16">
        <v>0</v>
      </c>
      <c r="G38" s="23">
        <f>ROUND(E38*F38,2)</f>
        <v>0</v>
      </c>
      <c r="H38" s="23">
        <f>ROUND(E38-G38,2)</f>
        <v>4.49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179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25">
      <c r="A41" s="14" t="s">
        <v>180</v>
      </c>
      <c r="B41" s="14" t="s">
        <v>26</v>
      </c>
      <c r="C41" s="15">
        <v>3.5</v>
      </c>
      <c r="D41" s="14">
        <v>1.5</v>
      </c>
      <c r="E41" s="23">
        <f>ROUND(C41*D41,2)</f>
        <v>5.25</v>
      </c>
      <c r="F41" s="16">
        <v>0</v>
      </c>
      <c r="G41" s="23">
        <f>ROUND(E41*F41,2)</f>
        <v>0</v>
      </c>
      <c r="H41" s="23">
        <f>ROUND(E41-G41,2)</f>
        <v>5.25</v>
      </c>
    </row>
    <row r="42" spans="1:8" x14ac:dyDescent="0.25">
      <c r="A42" s="14" t="s">
        <v>181</v>
      </c>
      <c r="B42" s="14" t="s">
        <v>26</v>
      </c>
      <c r="C42" s="15">
        <v>4.17</v>
      </c>
      <c r="D42" s="14">
        <v>0.5</v>
      </c>
      <c r="E42" s="23">
        <f>ROUND(C42*D42,2)</f>
        <v>2.09</v>
      </c>
      <c r="F42" s="16">
        <v>0</v>
      </c>
      <c r="G42" s="23">
        <f>ROUND(E42*F42,2)</f>
        <v>0</v>
      </c>
      <c r="H42" s="23">
        <f>ROUND(E42-G42,2)</f>
        <v>2.09</v>
      </c>
    </row>
    <row r="43" spans="1:8" x14ac:dyDescent="0.25">
      <c r="A43" s="14" t="s">
        <v>182</v>
      </c>
      <c r="B43" s="14" t="s">
        <v>26</v>
      </c>
      <c r="C43" s="15">
        <v>2.86</v>
      </c>
      <c r="D43" s="14">
        <v>0.5</v>
      </c>
      <c r="E43" s="23">
        <f>ROUND(C43*D43,2)</f>
        <v>1.43</v>
      </c>
      <c r="F43" s="16">
        <v>0</v>
      </c>
      <c r="G43" s="23">
        <f>ROUND(E43*F43,2)</f>
        <v>0</v>
      </c>
      <c r="H43" s="23">
        <f>ROUND(E43-G43,2)</f>
        <v>1.43</v>
      </c>
    </row>
    <row r="44" spans="1:8" x14ac:dyDescent="0.25">
      <c r="A44" s="14" t="s">
        <v>114</v>
      </c>
      <c r="B44" s="14" t="s">
        <v>26</v>
      </c>
      <c r="C44" s="15">
        <v>3.3</v>
      </c>
      <c r="D44" s="14">
        <v>0.1</v>
      </c>
      <c r="E44" s="23">
        <f>ROUND(C44*D44,2)</f>
        <v>0.33</v>
      </c>
      <c r="F44" s="16">
        <v>0</v>
      </c>
      <c r="G44" s="23">
        <f>ROUND(E44*F44,2)</f>
        <v>0</v>
      </c>
      <c r="H44" s="23">
        <f>ROUND(E44-G44,2)</f>
        <v>0.33</v>
      </c>
    </row>
    <row r="45" spans="1:8" x14ac:dyDescent="0.25">
      <c r="A45" s="13" t="s">
        <v>61</v>
      </c>
      <c r="C45" s="23"/>
      <c r="E45" s="23"/>
    </row>
    <row r="46" spans="1:8" x14ac:dyDescent="0.25">
      <c r="A46" s="14" t="s">
        <v>183</v>
      </c>
      <c r="B46" s="14" t="s">
        <v>21</v>
      </c>
      <c r="C46" s="15">
        <v>13.6</v>
      </c>
      <c r="D46" s="14">
        <v>6.77</v>
      </c>
      <c r="E46" s="23">
        <f>ROUND(C46*D46,2)</f>
        <v>92.07</v>
      </c>
      <c r="F46" s="16">
        <v>0</v>
      </c>
      <c r="G46" s="23">
        <f>ROUND(E46*F46,2)</f>
        <v>0</v>
      </c>
      <c r="H46" s="23">
        <f>ROUND(E46-G46,2)</f>
        <v>92.07</v>
      </c>
    </row>
    <row r="47" spans="1:8" x14ac:dyDescent="0.25">
      <c r="A47" s="13" t="s">
        <v>130</v>
      </c>
      <c r="C47" s="23"/>
      <c r="E47" s="23"/>
    </row>
    <row r="48" spans="1:8" x14ac:dyDescent="0.25">
      <c r="A48" s="14" t="s">
        <v>184</v>
      </c>
      <c r="B48" s="14" t="s">
        <v>123</v>
      </c>
      <c r="C48" s="15">
        <v>0.3</v>
      </c>
      <c r="D48" s="14">
        <v>160</v>
      </c>
      <c r="E48" s="23">
        <f>ROUND(C48*D48,2)</f>
        <v>48</v>
      </c>
      <c r="F48" s="16">
        <v>0</v>
      </c>
      <c r="G48" s="23">
        <f>ROUND(E48*F48,2)</f>
        <v>0</v>
      </c>
      <c r="H48" s="23">
        <f>ROUND(E48-G48,2)</f>
        <v>48</v>
      </c>
    </row>
    <row r="49" spans="1:8" x14ac:dyDescent="0.25">
      <c r="A49" s="13" t="s">
        <v>185</v>
      </c>
      <c r="C49" s="23"/>
      <c r="E49" s="23"/>
    </row>
    <row r="50" spans="1:8" x14ac:dyDescent="0.25">
      <c r="A50" s="14" t="s">
        <v>186</v>
      </c>
      <c r="B50" s="14" t="s">
        <v>123</v>
      </c>
      <c r="C50" s="15">
        <v>0.4</v>
      </c>
      <c r="D50" s="14">
        <v>160</v>
      </c>
      <c r="E50" s="23">
        <f>ROUND(C50*D50,2)</f>
        <v>64</v>
      </c>
      <c r="F50" s="16">
        <v>0</v>
      </c>
      <c r="G50" s="23">
        <f>ROUND(E50*F50,2)</f>
        <v>0</v>
      </c>
      <c r="H50" s="23">
        <f>ROUND(E50-G50,2)</f>
        <v>64</v>
      </c>
    </row>
    <row r="51" spans="1:8" x14ac:dyDescent="0.25">
      <c r="A51" s="13" t="s">
        <v>99</v>
      </c>
      <c r="C51" s="23"/>
      <c r="E51" s="23"/>
    </row>
    <row r="52" spans="1:8" x14ac:dyDescent="0.25">
      <c r="A52" s="14" t="s">
        <v>187</v>
      </c>
      <c r="B52" s="14" t="s">
        <v>48</v>
      </c>
      <c r="C52" s="15">
        <v>4.5</v>
      </c>
      <c r="D52" s="14">
        <v>0.5</v>
      </c>
      <c r="E52" s="23">
        <f>ROUND(C52*D52,2)</f>
        <v>2.25</v>
      </c>
      <c r="F52" s="16">
        <v>0</v>
      </c>
      <c r="G52" s="23">
        <f>ROUND(E52*F52,2)</f>
        <v>0</v>
      </c>
      <c r="H52" s="23">
        <f>ROUND(E52-G52,2)</f>
        <v>2.25</v>
      </c>
    </row>
    <row r="53" spans="1:8" x14ac:dyDescent="0.25">
      <c r="A53" s="13" t="s">
        <v>115</v>
      </c>
      <c r="C53" s="23"/>
      <c r="E53" s="23"/>
    </row>
    <row r="54" spans="1:8" x14ac:dyDescent="0.25">
      <c r="A54" s="14" t="s">
        <v>188</v>
      </c>
      <c r="B54" s="14" t="s">
        <v>48</v>
      </c>
      <c r="C54" s="15">
        <v>8</v>
      </c>
      <c r="D54" s="14">
        <v>1</v>
      </c>
      <c r="E54" s="23">
        <f>ROUND(C54*D54,2)</f>
        <v>8</v>
      </c>
      <c r="F54" s="16">
        <v>0</v>
      </c>
      <c r="G54" s="23">
        <f>ROUND(E54*F54,2)</f>
        <v>0</v>
      </c>
      <c r="H54" s="23">
        <f>ROUND(E54-G54,2)</f>
        <v>8</v>
      </c>
    </row>
    <row r="55" spans="1:8" x14ac:dyDescent="0.25">
      <c r="A55" s="13" t="s">
        <v>117</v>
      </c>
      <c r="C55" s="23"/>
      <c r="E55" s="23"/>
    </row>
    <row r="56" spans="1:8" x14ac:dyDescent="0.25">
      <c r="A56" s="14" t="s">
        <v>118</v>
      </c>
      <c r="B56" s="14" t="s">
        <v>48</v>
      </c>
      <c r="C56" s="15">
        <v>10</v>
      </c>
      <c r="D56" s="14">
        <v>0.33300000000000002</v>
      </c>
      <c r="E56" s="23">
        <f>ROUND(C56*D56,2)</f>
        <v>3.33</v>
      </c>
      <c r="F56" s="16">
        <v>0</v>
      </c>
      <c r="G56" s="23">
        <f>ROUND(E56*F56,2)</f>
        <v>0</v>
      </c>
      <c r="H56" s="23">
        <f>ROUND(E56-G56,2)</f>
        <v>3.33</v>
      </c>
    </row>
    <row r="57" spans="1:8" x14ac:dyDescent="0.25">
      <c r="A57" s="13" t="s">
        <v>37</v>
      </c>
      <c r="C57" s="23"/>
      <c r="E57" s="23"/>
    </row>
    <row r="58" spans="1:8" x14ac:dyDescent="0.25">
      <c r="A58" s="14" t="s">
        <v>38</v>
      </c>
      <c r="B58" s="14" t="s">
        <v>39</v>
      </c>
      <c r="C58" s="15">
        <v>18.690000000000001</v>
      </c>
      <c r="D58" s="14">
        <v>0.52810000000000001</v>
      </c>
      <c r="E58" s="23">
        <f>ROUND(C58*D58,2)</f>
        <v>9.8699999999999992</v>
      </c>
      <c r="F58" s="16">
        <v>0</v>
      </c>
      <c r="G58" s="23">
        <f>ROUND(E58*F58,2)</f>
        <v>0</v>
      </c>
      <c r="H58" s="23">
        <f>ROUND(E58-G58,2)</f>
        <v>9.8699999999999992</v>
      </c>
    </row>
    <row r="59" spans="1:8" x14ac:dyDescent="0.25">
      <c r="A59" s="14" t="s">
        <v>133</v>
      </c>
      <c r="B59" s="14" t="s">
        <v>39</v>
      </c>
      <c r="C59" s="15">
        <v>18.690000000000001</v>
      </c>
      <c r="D59" s="14">
        <v>0.11</v>
      </c>
      <c r="E59" s="23">
        <f>ROUND(C59*D59,2)</f>
        <v>2.06</v>
      </c>
      <c r="F59" s="16">
        <v>0</v>
      </c>
      <c r="G59" s="23">
        <f>ROUND(E59*F59,2)</f>
        <v>0</v>
      </c>
      <c r="H59" s="23">
        <f>ROUND(E59-G59,2)</f>
        <v>2.06</v>
      </c>
    </row>
    <row r="60" spans="1:8" x14ac:dyDescent="0.25">
      <c r="A60" s="13" t="s">
        <v>40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1.125</v>
      </c>
      <c r="E61" s="23">
        <f>ROUND(C61*D61,2)</f>
        <v>10.19</v>
      </c>
      <c r="F61" s="16">
        <v>0</v>
      </c>
      <c r="G61" s="23">
        <f>ROUND(E61*F61,2)</f>
        <v>0</v>
      </c>
      <c r="H61" s="23">
        <f>ROUND(E61-G61,2)</f>
        <v>10.19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3.7499999999999999E-2</v>
      </c>
      <c r="E62" s="23">
        <f>ROUND(C62*D62,2)</f>
        <v>0.34</v>
      </c>
      <c r="F62" s="16">
        <v>0</v>
      </c>
      <c r="G62" s="23">
        <f>ROUND(E62*F62,2)</f>
        <v>0</v>
      </c>
      <c r="H62" s="23">
        <f>ROUND(E62-G62,2)</f>
        <v>0.34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0.25</v>
      </c>
      <c r="E64" s="23">
        <f>ROUND(C64*D64,2)</f>
        <v>2.27</v>
      </c>
      <c r="F64" s="16">
        <v>0</v>
      </c>
      <c r="G64" s="23">
        <f>ROUND(E64*F64,2)</f>
        <v>0</v>
      </c>
      <c r="H64" s="23">
        <f>ROUND(E64-G64,2)</f>
        <v>2.27</v>
      </c>
    </row>
    <row r="65" spans="1:8" x14ac:dyDescent="0.25">
      <c r="A65" s="14" t="s">
        <v>42</v>
      </c>
      <c r="B65" s="14" t="s">
        <v>39</v>
      </c>
      <c r="C65" s="15">
        <v>9.06</v>
      </c>
      <c r="D65" s="14">
        <v>7.8600000000000003E-2</v>
      </c>
      <c r="E65" s="23">
        <f>ROUND(C65*D65,2)</f>
        <v>0.71</v>
      </c>
      <c r="F65" s="16">
        <v>0</v>
      </c>
      <c r="G65" s="23">
        <f>ROUND(E65*F65,2)</f>
        <v>0</v>
      </c>
      <c r="H65" s="23">
        <f>ROUND(E65-G65,2)</f>
        <v>0.71</v>
      </c>
    </row>
    <row r="66" spans="1:8" x14ac:dyDescent="0.25">
      <c r="A66" s="13" t="s">
        <v>100</v>
      </c>
      <c r="C66" s="23"/>
      <c r="E66" s="23"/>
    </row>
    <row r="67" spans="1:8" x14ac:dyDescent="0.25">
      <c r="A67" s="14" t="s">
        <v>41</v>
      </c>
      <c r="B67" s="14" t="s">
        <v>39</v>
      </c>
      <c r="C67" s="15">
        <v>9.06</v>
      </c>
      <c r="D67" s="14">
        <v>0.7</v>
      </c>
      <c r="E67" s="23">
        <f>ROUND(C67*D67,2)</f>
        <v>6.34</v>
      </c>
      <c r="F67" s="16">
        <v>0</v>
      </c>
      <c r="G67" s="23">
        <f>ROUND(E67*F67,2)</f>
        <v>0</v>
      </c>
      <c r="H67" s="23">
        <f>ROUND(E67-G67,2)</f>
        <v>6.34</v>
      </c>
    </row>
    <row r="68" spans="1:8" x14ac:dyDescent="0.25">
      <c r="A68" s="14" t="s">
        <v>44</v>
      </c>
      <c r="B68" s="14" t="s">
        <v>39</v>
      </c>
      <c r="C68" s="15">
        <v>18.7</v>
      </c>
      <c r="D68" s="14">
        <v>0.47960000000000003</v>
      </c>
      <c r="E68" s="23">
        <f>ROUND(C68*D68,2)</f>
        <v>8.9700000000000006</v>
      </c>
      <c r="F68" s="16">
        <v>0</v>
      </c>
      <c r="G68" s="23">
        <f>ROUND(E68*F68,2)</f>
        <v>0</v>
      </c>
      <c r="H68" s="23">
        <f>ROUND(E68-G68,2)</f>
        <v>8.9700000000000006</v>
      </c>
    </row>
    <row r="69" spans="1:8" x14ac:dyDescent="0.25">
      <c r="A69" s="13" t="s">
        <v>45</v>
      </c>
      <c r="C69" s="23"/>
      <c r="E69" s="23"/>
    </row>
    <row r="70" spans="1:8" x14ac:dyDescent="0.25">
      <c r="A70" s="14" t="s">
        <v>38</v>
      </c>
      <c r="B70" s="14" t="s">
        <v>19</v>
      </c>
      <c r="C70" s="15">
        <v>2.86</v>
      </c>
      <c r="D70" s="14">
        <v>7.4504999999999999</v>
      </c>
      <c r="E70" s="23">
        <f>ROUND(C70*D70,2)</f>
        <v>21.31</v>
      </c>
      <c r="F70" s="16">
        <v>0</v>
      </c>
      <c r="G70" s="23">
        <f>ROUND(E70*F70,2)</f>
        <v>0</v>
      </c>
      <c r="H70" s="23">
        <f>ROUND(E70-G70,2)</f>
        <v>21.31</v>
      </c>
    </row>
    <row r="71" spans="1:8" x14ac:dyDescent="0.25">
      <c r="A71" s="14" t="s">
        <v>133</v>
      </c>
      <c r="B71" s="14" t="s">
        <v>19</v>
      </c>
      <c r="C71" s="15">
        <v>2.86</v>
      </c>
      <c r="D71" s="14">
        <v>2.4064000000000001</v>
      </c>
      <c r="E71" s="23">
        <f>ROUND(C71*D71,2)</f>
        <v>6.88</v>
      </c>
      <c r="F71" s="16">
        <v>0</v>
      </c>
      <c r="G71" s="23">
        <f>ROUND(E71*F71,2)</f>
        <v>0</v>
      </c>
      <c r="H71" s="23">
        <f>ROUND(E71-G71,2)</f>
        <v>6.88</v>
      </c>
    </row>
    <row r="72" spans="1:8" x14ac:dyDescent="0.25">
      <c r="A72" s="14" t="s">
        <v>189</v>
      </c>
      <c r="B72" s="14" t="s">
        <v>19</v>
      </c>
      <c r="C72" s="15">
        <v>2.86</v>
      </c>
      <c r="D72" s="14">
        <v>18.736499999999999</v>
      </c>
      <c r="E72" s="23">
        <f>ROUND(C72*D72,2)</f>
        <v>53.59</v>
      </c>
      <c r="F72" s="16">
        <v>0</v>
      </c>
      <c r="G72" s="23">
        <f>ROUND(E72*F72,2)</f>
        <v>0</v>
      </c>
      <c r="H72" s="23">
        <f>ROUND(E72-G72,2)</f>
        <v>53.59</v>
      </c>
    </row>
    <row r="73" spans="1:8" x14ac:dyDescent="0.25">
      <c r="A73" s="13" t="s">
        <v>47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10.58</v>
      </c>
      <c r="D74" s="14">
        <v>1</v>
      </c>
      <c r="E74" s="23">
        <f>ROUND(C74*D74,2)</f>
        <v>10.58</v>
      </c>
      <c r="F74" s="16">
        <v>0</v>
      </c>
      <c r="G74" s="23">
        <f>ROUND(E74*F74,2)</f>
        <v>0</v>
      </c>
      <c r="H74" s="23">
        <f t="shared" ref="H74:H80" si="3">ROUND(E74-G74,2)</f>
        <v>10.58</v>
      </c>
    </row>
    <row r="75" spans="1:8" x14ac:dyDescent="0.25">
      <c r="A75" s="14" t="s">
        <v>38</v>
      </c>
      <c r="B75" s="14" t="s">
        <v>48</v>
      </c>
      <c r="C75" s="15">
        <v>5.88</v>
      </c>
      <c r="D75" s="14">
        <v>1</v>
      </c>
      <c r="E75" s="23">
        <f>ROUND(C75*D75,2)</f>
        <v>5.88</v>
      </c>
      <c r="F75" s="16">
        <v>0</v>
      </c>
      <c r="G75" s="23">
        <f>ROUND(E75*F75,2)</f>
        <v>0</v>
      </c>
      <c r="H75" s="23">
        <f t="shared" si="3"/>
        <v>5.88</v>
      </c>
    </row>
    <row r="76" spans="1:8" x14ac:dyDescent="0.25">
      <c r="A76" s="14" t="s">
        <v>133</v>
      </c>
      <c r="B76" s="14" t="s">
        <v>48</v>
      </c>
      <c r="C76" s="15">
        <v>6.44</v>
      </c>
      <c r="D76" s="14">
        <v>1</v>
      </c>
      <c r="E76" s="23">
        <f>ROUND(C76*D76,2)</f>
        <v>6.44</v>
      </c>
      <c r="F76" s="16">
        <v>0</v>
      </c>
      <c r="G76" s="23">
        <f>ROUND(E76*F76,2)</f>
        <v>0</v>
      </c>
      <c r="H76" s="23">
        <f t="shared" si="3"/>
        <v>6.44</v>
      </c>
    </row>
    <row r="77" spans="1:8" x14ac:dyDescent="0.25">
      <c r="A77" s="14" t="s">
        <v>189</v>
      </c>
      <c r="B77" s="14" t="s">
        <v>48</v>
      </c>
      <c r="C77" s="15">
        <v>13.96</v>
      </c>
      <c r="D77" s="14">
        <v>1</v>
      </c>
      <c r="E77" s="23">
        <f>ROUND(C77*D77,2)</f>
        <v>13.96</v>
      </c>
      <c r="F77" s="16">
        <v>0</v>
      </c>
      <c r="G77" s="23">
        <f>ROUND(E77*F77,2)</f>
        <v>0</v>
      </c>
      <c r="H77" s="23">
        <f t="shared" si="3"/>
        <v>13.96</v>
      </c>
    </row>
    <row r="78" spans="1:8" x14ac:dyDescent="0.25">
      <c r="A78" s="9" t="s">
        <v>49</v>
      </c>
      <c r="B78" s="9" t="s">
        <v>48</v>
      </c>
      <c r="C78" s="10">
        <v>26.94</v>
      </c>
      <c r="D78" s="9">
        <v>1</v>
      </c>
      <c r="E78" s="22">
        <f>ROUND(C78*D78,2)</f>
        <v>26.94</v>
      </c>
      <c r="F78" s="11">
        <v>0</v>
      </c>
      <c r="G78" s="22">
        <f>ROUND(E78*F78,2)</f>
        <v>0</v>
      </c>
      <c r="H78" s="22">
        <f t="shared" si="3"/>
        <v>26.94</v>
      </c>
    </row>
    <row r="79" spans="1:8" x14ac:dyDescent="0.25">
      <c r="A79" s="7" t="s">
        <v>50</v>
      </c>
      <c r="C79" s="23"/>
      <c r="E79" s="23">
        <f>SUM(E12:E78)</f>
        <v>914.89000000000033</v>
      </c>
      <c r="G79" s="12">
        <f>SUM(G12:G78)</f>
        <v>0</v>
      </c>
      <c r="H79" s="12">
        <f t="shared" si="3"/>
        <v>914.89</v>
      </c>
    </row>
    <row r="80" spans="1:8" x14ac:dyDescent="0.25">
      <c r="A80" s="7" t="s">
        <v>51</v>
      </c>
      <c r="C80" s="23"/>
      <c r="E80" s="23">
        <f>+E8-E79</f>
        <v>165.10999999999967</v>
      </c>
      <c r="G80" s="12">
        <f>+G8-G79</f>
        <v>0</v>
      </c>
      <c r="H80" s="12">
        <f t="shared" si="3"/>
        <v>165.11</v>
      </c>
    </row>
    <row r="81" spans="1:8" x14ac:dyDescent="0.25">
      <c r="A81" t="s">
        <v>12</v>
      </c>
      <c r="C81" s="23"/>
      <c r="E81" s="23"/>
    </row>
    <row r="82" spans="1:8" x14ac:dyDescent="0.25">
      <c r="A82" s="7" t="s">
        <v>52</v>
      </c>
      <c r="C82" s="23"/>
      <c r="E82" s="23"/>
    </row>
    <row r="83" spans="1:8" x14ac:dyDescent="0.25">
      <c r="A83" s="14" t="s">
        <v>42</v>
      </c>
      <c r="B83" s="14" t="s">
        <v>48</v>
      </c>
      <c r="C83" s="15">
        <v>30.4</v>
      </c>
      <c r="D83" s="14">
        <v>1</v>
      </c>
      <c r="E83" s="23">
        <f>ROUND(C83*D83,2)</f>
        <v>30.4</v>
      </c>
      <c r="F83" s="16">
        <v>0</v>
      </c>
      <c r="G83" s="23">
        <f>ROUND(E83*F83,2)</f>
        <v>0</v>
      </c>
      <c r="H83" s="23">
        <f t="shared" ref="H83:H89" si="4">ROUND(E83-G83,2)</f>
        <v>30.4</v>
      </c>
    </row>
    <row r="84" spans="1:8" x14ac:dyDescent="0.25">
      <c r="A84" s="14" t="s">
        <v>38</v>
      </c>
      <c r="B84" s="14" t="s">
        <v>48</v>
      </c>
      <c r="C84" s="15">
        <v>45.59</v>
      </c>
      <c r="D84" s="14">
        <v>1</v>
      </c>
      <c r="E84" s="23">
        <f>ROUND(C84*D84,2)</f>
        <v>45.59</v>
      </c>
      <c r="F84" s="16">
        <v>0</v>
      </c>
      <c r="G84" s="23">
        <f>ROUND(E84*F84,2)</f>
        <v>0</v>
      </c>
      <c r="H84" s="23">
        <f t="shared" si="4"/>
        <v>45.59</v>
      </c>
    </row>
    <row r="85" spans="1:8" x14ac:dyDescent="0.25">
      <c r="A85" s="14" t="s">
        <v>133</v>
      </c>
      <c r="B85" s="14" t="s">
        <v>48</v>
      </c>
      <c r="C85" s="15">
        <v>30.83</v>
      </c>
      <c r="D85" s="14">
        <v>1</v>
      </c>
      <c r="E85" s="23">
        <f>ROUND(C85*D85,2)</f>
        <v>30.83</v>
      </c>
      <c r="F85" s="16">
        <v>0</v>
      </c>
      <c r="G85" s="23">
        <f>ROUND(E85*F85,2)</f>
        <v>0</v>
      </c>
      <c r="H85" s="23">
        <f t="shared" si="4"/>
        <v>30.83</v>
      </c>
    </row>
    <row r="86" spans="1:8" x14ac:dyDescent="0.25">
      <c r="A86" s="9" t="s">
        <v>189</v>
      </c>
      <c r="B86" s="9" t="s">
        <v>48</v>
      </c>
      <c r="C86" s="10">
        <v>92.02</v>
      </c>
      <c r="D86" s="9">
        <v>1</v>
      </c>
      <c r="E86" s="22">
        <f>ROUND(C86*D86,2)</f>
        <v>92.02</v>
      </c>
      <c r="F86" s="11">
        <v>0</v>
      </c>
      <c r="G86" s="22">
        <f>ROUND(E86*F86,2)</f>
        <v>0</v>
      </c>
      <c r="H86" s="22">
        <f t="shared" si="4"/>
        <v>92.02</v>
      </c>
    </row>
    <row r="87" spans="1:8" x14ac:dyDescent="0.25">
      <c r="A87" s="7" t="s">
        <v>53</v>
      </c>
      <c r="C87" s="23"/>
      <c r="E87" s="23">
        <f>SUM(E83:E86)</f>
        <v>198.84</v>
      </c>
      <c r="G87" s="12">
        <f>SUM(G83:G86)</f>
        <v>0</v>
      </c>
      <c r="H87" s="12">
        <f t="shared" si="4"/>
        <v>198.84</v>
      </c>
    </row>
    <row r="88" spans="1:8" x14ac:dyDescent="0.25">
      <c r="A88" s="7" t="s">
        <v>54</v>
      </c>
      <c r="C88" s="23"/>
      <c r="E88" s="23">
        <f>+E79+E87</f>
        <v>1113.7300000000002</v>
      </c>
      <c r="G88" s="12">
        <f>+G79+G87</f>
        <v>0</v>
      </c>
      <c r="H88" s="12">
        <f t="shared" si="4"/>
        <v>1113.73</v>
      </c>
    </row>
    <row r="89" spans="1:8" x14ac:dyDescent="0.25">
      <c r="A89" s="7" t="s">
        <v>55</v>
      </c>
      <c r="C89" s="23"/>
      <c r="E89" s="23">
        <f>+E8-E88</f>
        <v>-33.730000000000246</v>
      </c>
      <c r="G89" s="12">
        <f>+G8-G88</f>
        <v>0</v>
      </c>
      <c r="H89" s="12">
        <f t="shared" si="4"/>
        <v>-33.729999999999997</v>
      </c>
    </row>
    <row r="90" spans="1:8" x14ac:dyDescent="0.25">
      <c r="A90" t="s">
        <v>119</v>
      </c>
      <c r="C90" s="23"/>
      <c r="E90" s="23"/>
    </row>
    <row r="91" spans="1:8" x14ac:dyDescent="0.25">
      <c r="A91" t="s">
        <v>424</v>
      </c>
      <c r="C91" s="23"/>
      <c r="E91" s="23"/>
    </row>
    <row r="92" spans="1:8" x14ac:dyDescent="0.25">
      <c r="A92" s="7" t="s">
        <v>120</v>
      </c>
      <c r="C92" s="23"/>
      <c r="E92" s="23"/>
    </row>
    <row r="93" spans="1:8" x14ac:dyDescent="0.25">
      <c r="A93" s="7" t="s">
        <v>121</v>
      </c>
      <c r="C93" s="23"/>
      <c r="E93" s="23"/>
    </row>
    <row r="94" spans="1:8" x14ac:dyDescent="0.25">
      <c r="A94" s="7"/>
      <c r="C94" s="23"/>
      <c r="E94" s="23"/>
    </row>
    <row r="98" spans="1:8" x14ac:dyDescent="0.25">
      <c r="A98" t="str" cm="1">
        <f t="array" aca="1" ref="A98" ca="1">MID(CELL("filename",A1),FIND("]",CELL("filename",A1))+1,256)</f>
        <v>rice3</v>
      </c>
    </row>
    <row r="99" spans="1:8" x14ac:dyDescent="0.25">
      <c r="A99" s="7" t="s">
        <v>50</v>
      </c>
      <c r="E99" s="25">
        <f>VLOOKUP(A99,$A$1:$H$98,5,FALSE)</f>
        <v>914.89000000000033</v>
      </c>
    </row>
    <row r="100" spans="1:8" x14ac:dyDescent="0.25">
      <c r="A100" s="7" t="s">
        <v>288</v>
      </c>
      <c r="E100" s="25">
        <f>VLOOKUP(A100,$A$1:$H$98,5,FALSE)</f>
        <v>198.84</v>
      </c>
    </row>
    <row r="101" spans="1:8" x14ac:dyDescent="0.25">
      <c r="A101" s="7" t="s">
        <v>289</v>
      </c>
      <c r="E101" s="25">
        <f t="shared" ref="E101:E102" si="5">VLOOKUP(A101,$A$1:$H$98,5,FALSE)</f>
        <v>1113.7300000000002</v>
      </c>
    </row>
    <row r="102" spans="1:8" x14ac:dyDescent="0.25">
      <c r="A102" s="7" t="s">
        <v>55</v>
      </c>
      <c r="E102" s="25">
        <f t="shared" si="5"/>
        <v>-33.730000000000246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0BB4-7141-4382-BE6D-B65E37DF7AD1}">
  <sheetPr codeName="Sheet46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159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191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510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5.5</v>
      </c>
      <c r="E12" s="23">
        <f>ROUND(C12*D12,2)</f>
        <v>44.28</v>
      </c>
      <c r="F12" s="16">
        <v>0</v>
      </c>
      <c r="G12" s="23">
        <f>ROUND(E12*F12,2)</f>
        <v>0</v>
      </c>
      <c r="H12" s="23">
        <f>ROUND(E12-G12,2)</f>
        <v>44.28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1.3</v>
      </c>
      <c r="E13" s="23">
        <f>ROUND(C13*D13,2)</f>
        <v>9.75</v>
      </c>
      <c r="F13" s="16">
        <v>0</v>
      </c>
      <c r="G13" s="23">
        <f>ROUND(E13*F13,2)</f>
        <v>0</v>
      </c>
      <c r="H13" s="23">
        <f>ROUND(E13-G13,2)</f>
        <v>9.75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166</v>
      </c>
      <c r="B15" s="14" t="s">
        <v>21</v>
      </c>
      <c r="C15" s="15">
        <v>22.4</v>
      </c>
      <c r="D15" s="14">
        <v>0.5</v>
      </c>
      <c r="E15" s="23">
        <f>ROUND(C15*D15,2)</f>
        <v>11.2</v>
      </c>
      <c r="F15" s="16">
        <v>0</v>
      </c>
      <c r="G15" s="23">
        <f>ROUND(E15*F15,2)</f>
        <v>0</v>
      </c>
      <c r="H15" s="23">
        <f>ROUND(E15-G15,2)</f>
        <v>11.2</v>
      </c>
    </row>
    <row r="16" spans="1:8" x14ac:dyDescent="0.25">
      <c r="A16" s="14" t="s">
        <v>153</v>
      </c>
      <c r="B16" s="14" t="s">
        <v>21</v>
      </c>
      <c r="C16" s="15">
        <v>36.68</v>
      </c>
      <c r="D16" s="14">
        <v>0.5</v>
      </c>
      <c r="E16" s="23">
        <f>ROUND(C16*D16,2)</f>
        <v>18.34</v>
      </c>
      <c r="F16" s="16">
        <v>0</v>
      </c>
      <c r="G16" s="23">
        <f>ROUND(E16*F16,2)</f>
        <v>0</v>
      </c>
      <c r="H16" s="23">
        <f>ROUND(E16-G16,2)</f>
        <v>18.34</v>
      </c>
    </row>
    <row r="17" spans="1:8" x14ac:dyDescent="0.25">
      <c r="A17" s="14" t="s">
        <v>167</v>
      </c>
      <c r="B17" s="14" t="s">
        <v>21</v>
      </c>
      <c r="C17" s="15">
        <v>25.98</v>
      </c>
      <c r="D17" s="14">
        <v>5.77</v>
      </c>
      <c r="E17" s="23">
        <f>ROUND(C17*D17,2)</f>
        <v>149.9</v>
      </c>
      <c r="F17" s="16">
        <v>0</v>
      </c>
      <c r="G17" s="23">
        <f>ROUND(E17*F17,2)</f>
        <v>0</v>
      </c>
      <c r="H17" s="23">
        <f>ROUND(E17-G17,2)</f>
        <v>149.9</v>
      </c>
    </row>
    <row r="18" spans="1:8" x14ac:dyDescent="0.25">
      <c r="A18" s="14" t="s">
        <v>168</v>
      </c>
      <c r="B18" s="14" t="s">
        <v>26</v>
      </c>
      <c r="C18" s="15">
        <v>18</v>
      </c>
      <c r="D18" s="14">
        <v>0.75</v>
      </c>
      <c r="E18" s="23">
        <f>ROUND(C18*D18,2)</f>
        <v>13.5</v>
      </c>
      <c r="F18" s="16">
        <v>0</v>
      </c>
      <c r="G18" s="23">
        <f>ROUND(E18*F18,2)</f>
        <v>0</v>
      </c>
      <c r="H18" s="23">
        <f>ROUND(E18-G18,2)</f>
        <v>13.5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372</v>
      </c>
      <c r="B20" s="14" t="s">
        <v>18</v>
      </c>
      <c r="C20" s="15">
        <v>2.76</v>
      </c>
      <c r="D20" s="14">
        <v>10</v>
      </c>
      <c r="E20" s="23">
        <f>ROUND(C20*D20,2)</f>
        <v>27.6</v>
      </c>
      <c r="F20" s="16">
        <v>0</v>
      </c>
      <c r="G20" s="23">
        <f>ROUND(E20*F20,2)</f>
        <v>0</v>
      </c>
      <c r="H20" s="23">
        <f>ROUND(E20-G20,2)</f>
        <v>27.6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25</v>
      </c>
      <c r="B22" s="14" t="s">
        <v>18</v>
      </c>
      <c r="C22" s="15">
        <v>0.12</v>
      </c>
      <c r="D22" s="14">
        <v>80</v>
      </c>
      <c r="E22" s="23">
        <f t="shared" ref="E22:E29" si="0">ROUND(C22*D22,2)</f>
        <v>9.6</v>
      </c>
      <c r="F22" s="16">
        <v>0</v>
      </c>
      <c r="G22" s="23">
        <f t="shared" ref="G22:G29" si="1">ROUND(E22*F22,2)</f>
        <v>0</v>
      </c>
      <c r="H22" s="23">
        <f t="shared" ref="H22:H29" si="2">ROUND(E22-G22,2)</f>
        <v>9.6</v>
      </c>
    </row>
    <row r="23" spans="1:8" x14ac:dyDescent="0.25">
      <c r="A23" s="14" t="s">
        <v>137</v>
      </c>
      <c r="B23" s="14" t="s">
        <v>26</v>
      </c>
      <c r="C23" s="15">
        <v>2.23</v>
      </c>
      <c r="D23" s="14">
        <v>2</v>
      </c>
      <c r="E23" s="23">
        <f t="shared" si="0"/>
        <v>4.46</v>
      </c>
      <c r="F23" s="16">
        <v>0</v>
      </c>
      <c r="G23" s="23">
        <f t="shared" si="1"/>
        <v>0</v>
      </c>
      <c r="H23" s="23">
        <f t="shared" si="2"/>
        <v>4.46</v>
      </c>
    </row>
    <row r="24" spans="1:8" x14ac:dyDescent="0.25">
      <c r="A24" s="14" t="s">
        <v>169</v>
      </c>
      <c r="B24" s="14" t="s">
        <v>26</v>
      </c>
      <c r="C24" s="15">
        <v>14.95</v>
      </c>
      <c r="D24" s="14">
        <v>1.3</v>
      </c>
      <c r="E24" s="23">
        <f t="shared" si="0"/>
        <v>19.440000000000001</v>
      </c>
      <c r="F24" s="16">
        <v>0</v>
      </c>
      <c r="G24" s="23">
        <f t="shared" si="1"/>
        <v>0</v>
      </c>
      <c r="H24" s="23">
        <f t="shared" si="2"/>
        <v>19.440000000000001</v>
      </c>
    </row>
    <row r="25" spans="1:8" x14ac:dyDescent="0.25">
      <c r="A25" s="14" t="s">
        <v>170</v>
      </c>
      <c r="B25" s="14" t="s">
        <v>18</v>
      </c>
      <c r="C25" s="15">
        <v>7.46</v>
      </c>
      <c r="D25" s="14">
        <v>3</v>
      </c>
      <c r="E25" s="23">
        <f t="shared" si="0"/>
        <v>22.38</v>
      </c>
      <c r="F25" s="16">
        <v>0</v>
      </c>
      <c r="G25" s="23">
        <f t="shared" si="1"/>
        <v>0</v>
      </c>
      <c r="H25" s="23">
        <f t="shared" si="2"/>
        <v>22.38</v>
      </c>
    </row>
    <row r="26" spans="1:8" x14ac:dyDescent="0.25">
      <c r="A26" s="14" t="s">
        <v>171</v>
      </c>
      <c r="B26" s="14" t="s">
        <v>18</v>
      </c>
      <c r="C26" s="15">
        <v>48.18</v>
      </c>
      <c r="D26" s="14">
        <v>0.5</v>
      </c>
      <c r="E26" s="23">
        <f t="shared" si="0"/>
        <v>24.09</v>
      </c>
      <c r="F26" s="16">
        <v>0</v>
      </c>
      <c r="G26" s="23">
        <f t="shared" si="1"/>
        <v>0</v>
      </c>
      <c r="H26" s="23">
        <f t="shared" si="2"/>
        <v>24.09</v>
      </c>
    </row>
    <row r="27" spans="1:8" x14ac:dyDescent="0.25">
      <c r="A27" s="14" t="s">
        <v>172</v>
      </c>
      <c r="B27" s="14" t="s">
        <v>26</v>
      </c>
      <c r="C27" s="15">
        <v>17.36</v>
      </c>
      <c r="D27" s="14">
        <v>2</v>
      </c>
      <c r="E27" s="23">
        <f t="shared" si="0"/>
        <v>34.72</v>
      </c>
      <c r="F27" s="16">
        <v>0</v>
      </c>
      <c r="G27" s="23">
        <f t="shared" si="1"/>
        <v>0</v>
      </c>
      <c r="H27" s="23">
        <f t="shared" si="2"/>
        <v>34.72</v>
      </c>
    </row>
    <row r="28" spans="1:8" x14ac:dyDescent="0.25">
      <c r="A28" s="14" t="s">
        <v>173</v>
      </c>
      <c r="B28" s="14" t="s">
        <v>18</v>
      </c>
      <c r="C28" s="15">
        <v>23.42</v>
      </c>
      <c r="D28" s="14">
        <v>0.67</v>
      </c>
      <c r="E28" s="23">
        <f t="shared" si="0"/>
        <v>15.69</v>
      </c>
      <c r="F28" s="16">
        <v>0</v>
      </c>
      <c r="G28" s="23">
        <f t="shared" si="1"/>
        <v>0</v>
      </c>
      <c r="H28" s="23">
        <f t="shared" si="2"/>
        <v>15.69</v>
      </c>
    </row>
    <row r="29" spans="1:8" x14ac:dyDescent="0.25">
      <c r="A29" s="14" t="s">
        <v>174</v>
      </c>
      <c r="B29" s="14" t="s">
        <v>18</v>
      </c>
      <c r="C29" s="15">
        <v>2.69</v>
      </c>
      <c r="D29" s="14">
        <v>7.5</v>
      </c>
      <c r="E29" s="23">
        <f t="shared" si="0"/>
        <v>20.18</v>
      </c>
      <c r="F29" s="16">
        <v>0</v>
      </c>
      <c r="G29" s="23">
        <f t="shared" si="1"/>
        <v>0</v>
      </c>
      <c r="H29" s="23">
        <f t="shared" si="2"/>
        <v>20.18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397</v>
      </c>
      <c r="B31" s="14" t="s">
        <v>18</v>
      </c>
      <c r="C31" s="15">
        <v>1.19</v>
      </c>
      <c r="D31" s="14">
        <v>8</v>
      </c>
      <c r="E31" s="23">
        <f>ROUND(C31*D31,2)</f>
        <v>9.52</v>
      </c>
      <c r="F31" s="16">
        <v>0</v>
      </c>
      <c r="G31" s="23">
        <f>ROUND(E31*F31,2)</f>
        <v>0</v>
      </c>
      <c r="H31" s="23">
        <f>ROUND(E31-G31,2)</f>
        <v>9.52</v>
      </c>
    </row>
    <row r="32" spans="1:8" x14ac:dyDescent="0.25">
      <c r="A32" s="14" t="s">
        <v>507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175</v>
      </c>
      <c r="B34" s="14" t="s">
        <v>29</v>
      </c>
      <c r="C34" s="15">
        <v>0.33</v>
      </c>
      <c r="D34" s="14">
        <v>75</v>
      </c>
      <c r="E34" s="23">
        <f>ROUND(C34*D34,2)</f>
        <v>24.75</v>
      </c>
      <c r="F34" s="16">
        <v>0</v>
      </c>
      <c r="G34" s="23">
        <f>ROUND(E34*F34,2)</f>
        <v>0</v>
      </c>
      <c r="H34" s="23">
        <f>ROUND(E34-G34,2)</f>
        <v>24.75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75</v>
      </c>
      <c r="E35" s="23">
        <f>ROUND(C35*D35,2)</f>
        <v>21.75</v>
      </c>
      <c r="F35" s="16">
        <v>0</v>
      </c>
      <c r="G35" s="23">
        <f>ROUND(E35*F35,2)</f>
        <v>0</v>
      </c>
      <c r="H35" s="23">
        <f>ROUND(E35-G35,2)</f>
        <v>21.75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179</v>
      </c>
      <c r="B37" s="14" t="s">
        <v>26</v>
      </c>
      <c r="C37" s="15">
        <v>5</v>
      </c>
      <c r="D37" s="14">
        <v>0.5</v>
      </c>
      <c r="E37" s="23">
        <f>ROUND(C37*D37,2)</f>
        <v>2.5</v>
      </c>
      <c r="F37" s="16">
        <v>0</v>
      </c>
      <c r="G37" s="23">
        <f>ROUND(E37*F37,2)</f>
        <v>0</v>
      </c>
      <c r="H37" s="23">
        <f>ROUND(E37-G37,2)</f>
        <v>2.5</v>
      </c>
    </row>
    <row r="38" spans="1:8" x14ac:dyDescent="0.25">
      <c r="A38" s="14" t="s">
        <v>180</v>
      </c>
      <c r="B38" s="14" t="s">
        <v>26</v>
      </c>
      <c r="C38" s="15">
        <v>3.5</v>
      </c>
      <c r="D38" s="14">
        <v>1.5</v>
      </c>
      <c r="E38" s="23">
        <f>ROUND(C38*D38,2)</f>
        <v>5.25</v>
      </c>
      <c r="F38" s="16">
        <v>0</v>
      </c>
      <c r="G38" s="23">
        <f>ROUND(E38*F38,2)</f>
        <v>0</v>
      </c>
      <c r="H38" s="23">
        <f>ROUND(E38-G38,2)</f>
        <v>5.25</v>
      </c>
    </row>
    <row r="39" spans="1:8" x14ac:dyDescent="0.25">
      <c r="A39" s="14" t="s">
        <v>181</v>
      </c>
      <c r="B39" s="14" t="s">
        <v>26</v>
      </c>
      <c r="C39" s="15">
        <v>4.17</v>
      </c>
      <c r="D39" s="14">
        <v>0.5</v>
      </c>
      <c r="E39" s="23">
        <f>ROUND(C39*D39,2)</f>
        <v>2.09</v>
      </c>
      <c r="F39" s="16">
        <v>0</v>
      </c>
      <c r="G39" s="23">
        <f>ROUND(E39*F39,2)</f>
        <v>0</v>
      </c>
      <c r="H39" s="23">
        <f>ROUND(E39-G39,2)</f>
        <v>2.09</v>
      </c>
    </row>
    <row r="40" spans="1:8" x14ac:dyDescent="0.25">
      <c r="A40" s="14" t="s">
        <v>182</v>
      </c>
      <c r="B40" s="14" t="s">
        <v>26</v>
      </c>
      <c r="C40" s="15">
        <v>2.86</v>
      </c>
      <c r="D40" s="14">
        <v>0.5</v>
      </c>
      <c r="E40" s="23">
        <f>ROUND(C40*D40,2)</f>
        <v>1.43</v>
      </c>
      <c r="F40" s="16">
        <v>0</v>
      </c>
      <c r="G40" s="23">
        <f>ROUND(E40*F40,2)</f>
        <v>0</v>
      </c>
      <c r="H40" s="23">
        <f>ROUND(E40-G40,2)</f>
        <v>1.43</v>
      </c>
    </row>
    <row r="41" spans="1:8" x14ac:dyDescent="0.25">
      <c r="A41" s="14" t="s">
        <v>114</v>
      </c>
      <c r="B41" s="14" t="s">
        <v>26</v>
      </c>
      <c r="C41" s="15">
        <v>3.3</v>
      </c>
      <c r="D41" s="14">
        <v>0.1</v>
      </c>
      <c r="E41" s="23">
        <f>ROUND(C41*D41,2)</f>
        <v>0.33</v>
      </c>
      <c r="F41" s="16">
        <v>0</v>
      </c>
      <c r="G41" s="23">
        <f>ROUND(E41*F41,2)</f>
        <v>0</v>
      </c>
      <c r="H41" s="23">
        <f>ROUND(E41-G41,2)</f>
        <v>0.33</v>
      </c>
    </row>
    <row r="42" spans="1:8" x14ac:dyDescent="0.25">
      <c r="A42" s="13" t="s">
        <v>61</v>
      </c>
      <c r="C42" s="23"/>
      <c r="E42" s="23"/>
    </row>
    <row r="43" spans="1:8" x14ac:dyDescent="0.25">
      <c r="A43" s="14" t="s">
        <v>183</v>
      </c>
      <c r="B43" s="14" t="s">
        <v>21</v>
      </c>
      <c r="C43" s="15">
        <v>13.6</v>
      </c>
      <c r="D43" s="14">
        <v>6.77</v>
      </c>
      <c r="E43" s="23">
        <f>ROUND(C43*D43,2)</f>
        <v>92.07</v>
      </c>
      <c r="F43" s="16">
        <v>0</v>
      </c>
      <c r="G43" s="23">
        <f>ROUND(E43*F43,2)</f>
        <v>0</v>
      </c>
      <c r="H43" s="23">
        <f>ROUND(E43-G43,2)</f>
        <v>92.07</v>
      </c>
    </row>
    <row r="44" spans="1:8" x14ac:dyDescent="0.25">
      <c r="A44" s="13" t="s">
        <v>130</v>
      </c>
      <c r="C44" s="23"/>
      <c r="E44" s="23"/>
    </row>
    <row r="45" spans="1:8" x14ac:dyDescent="0.25">
      <c r="A45" s="14" t="s">
        <v>184</v>
      </c>
      <c r="B45" s="14" t="s">
        <v>123</v>
      </c>
      <c r="C45" s="15">
        <v>0.3</v>
      </c>
      <c r="D45" s="14">
        <v>160</v>
      </c>
      <c r="E45" s="23">
        <f>ROUND(C45*D45,2)</f>
        <v>48</v>
      </c>
      <c r="F45" s="16">
        <v>0</v>
      </c>
      <c r="G45" s="23">
        <f>ROUND(E45*F45,2)</f>
        <v>0</v>
      </c>
      <c r="H45" s="23">
        <f>ROUND(E45-G45,2)</f>
        <v>48</v>
      </c>
    </row>
    <row r="46" spans="1:8" x14ac:dyDescent="0.25">
      <c r="A46" s="13" t="s">
        <v>185</v>
      </c>
      <c r="C46" s="23"/>
      <c r="E46" s="23"/>
    </row>
    <row r="47" spans="1:8" x14ac:dyDescent="0.25">
      <c r="A47" s="14" t="s">
        <v>186</v>
      </c>
      <c r="B47" s="14" t="s">
        <v>123</v>
      </c>
      <c r="C47" s="15">
        <v>0.4</v>
      </c>
      <c r="D47" s="14">
        <v>160</v>
      </c>
      <c r="E47" s="23">
        <f>ROUND(C47*D47,2)</f>
        <v>64</v>
      </c>
      <c r="F47" s="16">
        <v>0</v>
      </c>
      <c r="G47" s="23">
        <f>ROUND(E47*F47,2)</f>
        <v>0</v>
      </c>
      <c r="H47" s="23">
        <f>ROUND(E47-G47,2)</f>
        <v>64</v>
      </c>
    </row>
    <row r="48" spans="1:8" x14ac:dyDescent="0.25">
      <c r="A48" s="13" t="s">
        <v>115</v>
      </c>
      <c r="C48" s="23"/>
      <c r="E48" s="23"/>
    </row>
    <row r="49" spans="1:8" x14ac:dyDescent="0.25">
      <c r="A49" s="14" t="s">
        <v>188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25">
      <c r="A50" s="13" t="s">
        <v>117</v>
      </c>
      <c r="C50" s="23"/>
      <c r="E50" s="23"/>
    </row>
    <row r="51" spans="1:8" x14ac:dyDescent="0.25">
      <c r="A51" s="14" t="s">
        <v>118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25">
      <c r="A52" s="13" t="s">
        <v>37</v>
      </c>
      <c r="C52" s="23"/>
      <c r="E52" s="23"/>
    </row>
    <row r="53" spans="1:8" x14ac:dyDescent="0.25">
      <c r="A53" s="14" t="s">
        <v>38</v>
      </c>
      <c r="B53" s="14" t="s">
        <v>39</v>
      </c>
      <c r="C53" s="15">
        <v>18.690000000000001</v>
      </c>
      <c r="D53" s="14">
        <v>0.42280000000000001</v>
      </c>
      <c r="E53" s="23">
        <f>ROUND(C53*D53,2)</f>
        <v>7.9</v>
      </c>
      <c r="F53" s="16">
        <v>0</v>
      </c>
      <c r="G53" s="23">
        <f>ROUND(E53*F53,2)</f>
        <v>0</v>
      </c>
      <c r="H53" s="23">
        <f>ROUND(E53-G53,2)</f>
        <v>7.9</v>
      </c>
    </row>
    <row r="54" spans="1:8" x14ac:dyDescent="0.25">
      <c r="A54" s="14" t="s">
        <v>133</v>
      </c>
      <c r="B54" s="14" t="s">
        <v>39</v>
      </c>
      <c r="C54" s="15">
        <v>18.690000000000001</v>
      </c>
      <c r="D54" s="14">
        <v>0.11</v>
      </c>
      <c r="E54" s="23">
        <f>ROUND(C54*D54,2)</f>
        <v>2.06</v>
      </c>
      <c r="F54" s="16">
        <v>0</v>
      </c>
      <c r="G54" s="23">
        <f>ROUND(E54*F54,2)</f>
        <v>0</v>
      </c>
      <c r="H54" s="23">
        <f>ROUND(E54-G54,2)</f>
        <v>2.06</v>
      </c>
    </row>
    <row r="55" spans="1:8" x14ac:dyDescent="0.25">
      <c r="A55" s="13" t="s">
        <v>40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1.05</v>
      </c>
      <c r="E56" s="23">
        <f>ROUND(C56*D56,2)</f>
        <v>9.51</v>
      </c>
      <c r="F56" s="16">
        <v>0</v>
      </c>
      <c r="G56" s="23">
        <f>ROUND(E56*F56,2)</f>
        <v>0</v>
      </c>
      <c r="H56" s="23">
        <f>ROUND(E56-G56,2)</f>
        <v>9.51</v>
      </c>
    </row>
    <row r="57" spans="1:8" x14ac:dyDescent="0.25">
      <c r="A57" s="13" t="s">
        <v>43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25">
      <c r="A60" s="13" t="s">
        <v>100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18.7</v>
      </c>
      <c r="D62" s="14">
        <v>0.47960000000000003</v>
      </c>
      <c r="E62" s="23">
        <f>ROUND(C62*D62,2)</f>
        <v>8.9700000000000006</v>
      </c>
      <c r="F62" s="16">
        <v>0</v>
      </c>
      <c r="G62" s="23">
        <f>ROUND(E62*F62,2)</f>
        <v>0</v>
      </c>
      <c r="H62" s="23">
        <f>ROUND(E62-G62,2)</f>
        <v>8.9700000000000006</v>
      </c>
    </row>
    <row r="63" spans="1:8" x14ac:dyDescent="0.25">
      <c r="A63" s="13" t="s">
        <v>45</v>
      </c>
      <c r="C63" s="23"/>
      <c r="E63" s="23"/>
    </row>
    <row r="64" spans="1:8" x14ac:dyDescent="0.25">
      <c r="A64" s="14" t="s">
        <v>38</v>
      </c>
      <c r="B64" s="14" t="s">
        <v>19</v>
      </c>
      <c r="C64" s="15">
        <v>2.86</v>
      </c>
      <c r="D64" s="14">
        <v>6.5293999999999999</v>
      </c>
      <c r="E64" s="23">
        <f>ROUND(C64*D64,2)</f>
        <v>18.670000000000002</v>
      </c>
      <c r="F64" s="16">
        <v>0</v>
      </c>
      <c r="G64" s="23">
        <f>ROUND(E64*F64,2)</f>
        <v>0</v>
      </c>
      <c r="H64" s="23">
        <f>ROUND(E64-G64,2)</f>
        <v>18.670000000000002</v>
      </c>
    </row>
    <row r="65" spans="1:8" x14ac:dyDescent="0.25">
      <c r="A65" s="14" t="s">
        <v>133</v>
      </c>
      <c r="B65" s="14" t="s">
        <v>19</v>
      </c>
      <c r="C65" s="15">
        <v>2.86</v>
      </c>
      <c r="D65" s="14">
        <v>2.4064000000000001</v>
      </c>
      <c r="E65" s="23">
        <f>ROUND(C65*D65,2)</f>
        <v>6.88</v>
      </c>
      <c r="F65" s="16">
        <v>0</v>
      </c>
      <c r="G65" s="23">
        <f>ROUND(E65*F65,2)</f>
        <v>0</v>
      </c>
      <c r="H65" s="23">
        <f>ROUND(E65-G65,2)</f>
        <v>6.88</v>
      </c>
    </row>
    <row r="66" spans="1:8" x14ac:dyDescent="0.25">
      <c r="A66" s="14" t="s">
        <v>189</v>
      </c>
      <c r="B66" s="14" t="s">
        <v>19</v>
      </c>
      <c r="C66" s="15">
        <v>2.86</v>
      </c>
      <c r="D66" s="14">
        <v>15.4779</v>
      </c>
      <c r="E66" s="23">
        <f>ROUND(C66*D66,2)</f>
        <v>44.27</v>
      </c>
      <c r="F66" s="16">
        <v>0</v>
      </c>
      <c r="G66" s="23">
        <f>ROUND(E66*F66,2)</f>
        <v>0</v>
      </c>
      <c r="H66" s="23">
        <f>ROUND(E66-G66,2)</f>
        <v>44.27</v>
      </c>
    </row>
    <row r="67" spans="1:8" x14ac:dyDescent="0.25">
      <c r="A67" s="13" t="s">
        <v>47</v>
      </c>
      <c r="C67" s="23"/>
      <c r="E67" s="23"/>
    </row>
    <row r="68" spans="1:8" x14ac:dyDescent="0.25">
      <c r="A68" s="14" t="s">
        <v>42</v>
      </c>
      <c r="B68" s="14" t="s">
        <v>48</v>
      </c>
      <c r="C68" s="15">
        <v>10.33</v>
      </c>
      <c r="D68" s="14">
        <v>1</v>
      </c>
      <c r="E68" s="23">
        <f>ROUND(C68*D68,2)</f>
        <v>10.33</v>
      </c>
      <c r="F68" s="16">
        <v>0</v>
      </c>
      <c r="G68" s="23">
        <f>ROUND(E68*F68,2)</f>
        <v>0</v>
      </c>
      <c r="H68" s="23">
        <f t="shared" ref="H68:H74" si="3">ROUND(E68-G68,2)</f>
        <v>10.33</v>
      </c>
    </row>
    <row r="69" spans="1:8" x14ac:dyDescent="0.25">
      <c r="A69" s="14" t="s">
        <v>38</v>
      </c>
      <c r="B69" s="14" t="s">
        <v>48</v>
      </c>
      <c r="C69" s="15">
        <v>5.17</v>
      </c>
      <c r="D69" s="14">
        <v>1</v>
      </c>
      <c r="E69" s="23">
        <f>ROUND(C69*D69,2)</f>
        <v>5.17</v>
      </c>
      <c r="F69" s="16">
        <v>0</v>
      </c>
      <c r="G69" s="23">
        <f>ROUND(E69*F69,2)</f>
        <v>0</v>
      </c>
      <c r="H69" s="23">
        <f t="shared" si="3"/>
        <v>5.17</v>
      </c>
    </row>
    <row r="70" spans="1:8" x14ac:dyDescent="0.25">
      <c r="A70" s="14" t="s">
        <v>133</v>
      </c>
      <c r="B70" s="14" t="s">
        <v>48</v>
      </c>
      <c r="C70" s="15">
        <v>6.44</v>
      </c>
      <c r="D70" s="14">
        <v>1</v>
      </c>
      <c r="E70" s="23">
        <f>ROUND(C70*D70,2)</f>
        <v>6.44</v>
      </c>
      <c r="F70" s="16">
        <v>0</v>
      </c>
      <c r="G70" s="23">
        <f>ROUND(E70*F70,2)</f>
        <v>0</v>
      </c>
      <c r="H70" s="23">
        <f t="shared" si="3"/>
        <v>6.44</v>
      </c>
    </row>
    <row r="71" spans="1:8" x14ac:dyDescent="0.25">
      <c r="A71" s="14" t="s">
        <v>189</v>
      </c>
      <c r="B71" s="14" t="s">
        <v>48</v>
      </c>
      <c r="C71" s="15">
        <v>11.8</v>
      </c>
      <c r="D71" s="14">
        <v>1</v>
      </c>
      <c r="E71" s="23">
        <f>ROUND(C71*D71,2)</f>
        <v>11.8</v>
      </c>
      <c r="F71" s="16">
        <v>0</v>
      </c>
      <c r="G71" s="23">
        <f>ROUND(E71*F71,2)</f>
        <v>0</v>
      </c>
      <c r="H71" s="23">
        <f t="shared" si="3"/>
        <v>11.8</v>
      </c>
    </row>
    <row r="72" spans="1:8" x14ac:dyDescent="0.25">
      <c r="A72" s="9" t="s">
        <v>49</v>
      </c>
      <c r="B72" s="9" t="s">
        <v>48</v>
      </c>
      <c r="C72" s="10">
        <v>25.58</v>
      </c>
      <c r="D72" s="9">
        <v>1</v>
      </c>
      <c r="E72" s="22">
        <f>ROUND(C72*D72,2)</f>
        <v>25.58</v>
      </c>
      <c r="F72" s="11">
        <v>0</v>
      </c>
      <c r="G72" s="22">
        <f>ROUND(E72*F72,2)</f>
        <v>0</v>
      </c>
      <c r="H72" s="22">
        <f t="shared" si="3"/>
        <v>25.58</v>
      </c>
    </row>
    <row r="73" spans="1:8" x14ac:dyDescent="0.25">
      <c r="A73" s="7" t="s">
        <v>50</v>
      </c>
      <c r="C73" s="23"/>
      <c r="E73" s="23">
        <f>SUM(E12:E72)</f>
        <v>876.8599999999999</v>
      </c>
      <c r="G73" s="12">
        <f>SUM(G12:G72)</f>
        <v>0</v>
      </c>
      <c r="H73" s="12">
        <f t="shared" si="3"/>
        <v>876.86</v>
      </c>
    </row>
    <row r="74" spans="1:8" x14ac:dyDescent="0.25">
      <c r="A74" s="7" t="s">
        <v>51</v>
      </c>
      <c r="C74" s="23"/>
      <c r="E74" s="23">
        <f>+E8-E73</f>
        <v>203.1400000000001</v>
      </c>
      <c r="G74" s="12">
        <f>+G8-G73</f>
        <v>0</v>
      </c>
      <c r="H74" s="12">
        <f t="shared" si="3"/>
        <v>203.14</v>
      </c>
    </row>
    <row r="75" spans="1:8" x14ac:dyDescent="0.25">
      <c r="A75" t="s">
        <v>12</v>
      </c>
      <c r="C75" s="23"/>
      <c r="E75" s="23"/>
    </row>
    <row r="76" spans="1:8" x14ac:dyDescent="0.25">
      <c r="A76" s="7" t="s">
        <v>52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28.54</v>
      </c>
      <c r="D77" s="14">
        <v>1</v>
      </c>
      <c r="E77" s="23">
        <f>ROUND(C77*D77,2)</f>
        <v>28.54</v>
      </c>
      <c r="F77" s="16">
        <v>0</v>
      </c>
      <c r="G77" s="23">
        <f>ROUND(E77*F77,2)</f>
        <v>0</v>
      </c>
      <c r="H77" s="23">
        <f t="shared" ref="H77:H83" si="4">ROUND(E77-G77,2)</f>
        <v>28.54</v>
      </c>
    </row>
    <row r="78" spans="1:8" x14ac:dyDescent="0.25">
      <c r="A78" s="14" t="s">
        <v>38</v>
      </c>
      <c r="B78" s="14" t="s">
        <v>48</v>
      </c>
      <c r="C78" s="15">
        <v>40.06</v>
      </c>
      <c r="D78" s="14">
        <v>1</v>
      </c>
      <c r="E78" s="23">
        <f>ROUND(C78*D78,2)</f>
        <v>40.06</v>
      </c>
      <c r="F78" s="16">
        <v>0</v>
      </c>
      <c r="G78" s="23">
        <f>ROUND(E78*F78,2)</f>
        <v>0</v>
      </c>
      <c r="H78" s="23">
        <f t="shared" si="4"/>
        <v>40.06</v>
      </c>
    </row>
    <row r="79" spans="1:8" x14ac:dyDescent="0.25">
      <c r="A79" s="14" t="s">
        <v>133</v>
      </c>
      <c r="B79" s="14" t="s">
        <v>48</v>
      </c>
      <c r="C79" s="15">
        <v>30.83</v>
      </c>
      <c r="D79" s="14">
        <v>1</v>
      </c>
      <c r="E79" s="23">
        <f>ROUND(C79*D79,2)</f>
        <v>30.83</v>
      </c>
      <c r="F79" s="16">
        <v>0</v>
      </c>
      <c r="G79" s="23">
        <f>ROUND(E79*F79,2)</f>
        <v>0</v>
      </c>
      <c r="H79" s="23">
        <f t="shared" si="4"/>
        <v>30.83</v>
      </c>
    </row>
    <row r="80" spans="1:8" x14ac:dyDescent="0.25">
      <c r="A80" s="9" t="s">
        <v>189</v>
      </c>
      <c r="B80" s="9" t="s">
        <v>48</v>
      </c>
      <c r="C80" s="10">
        <v>91.67</v>
      </c>
      <c r="D80" s="9">
        <v>1</v>
      </c>
      <c r="E80" s="22">
        <f>ROUND(C80*D80,2)</f>
        <v>91.67</v>
      </c>
      <c r="F80" s="11">
        <v>0</v>
      </c>
      <c r="G80" s="22">
        <f>ROUND(E80*F80,2)</f>
        <v>0</v>
      </c>
      <c r="H80" s="22">
        <f t="shared" si="4"/>
        <v>91.67</v>
      </c>
    </row>
    <row r="81" spans="1:8" x14ac:dyDescent="0.25">
      <c r="A81" s="7" t="s">
        <v>53</v>
      </c>
      <c r="C81" s="23"/>
      <c r="E81" s="23">
        <f>SUM(E77:E80)</f>
        <v>191.1</v>
      </c>
      <c r="G81" s="12">
        <f>SUM(G77:G80)</f>
        <v>0</v>
      </c>
      <c r="H81" s="12">
        <f t="shared" si="4"/>
        <v>191.1</v>
      </c>
    </row>
    <row r="82" spans="1:8" x14ac:dyDescent="0.25">
      <c r="A82" s="7" t="s">
        <v>54</v>
      </c>
      <c r="C82" s="23"/>
      <c r="E82" s="23">
        <f>+E73+E81</f>
        <v>1067.9599999999998</v>
      </c>
      <c r="G82" s="12">
        <f>+G73+G81</f>
        <v>0</v>
      </c>
      <c r="H82" s="12">
        <f t="shared" si="4"/>
        <v>1067.96</v>
      </c>
    </row>
    <row r="83" spans="1:8" x14ac:dyDescent="0.25">
      <c r="A83" s="7" t="s">
        <v>55</v>
      </c>
      <c r="C83" s="23"/>
      <c r="E83" s="23">
        <f>+E8-E82</f>
        <v>12.040000000000191</v>
      </c>
      <c r="G83" s="12">
        <f>+G8-G82</f>
        <v>0</v>
      </c>
      <c r="H83" s="12">
        <f t="shared" si="4"/>
        <v>12.04</v>
      </c>
    </row>
    <row r="84" spans="1:8" x14ac:dyDescent="0.25">
      <c r="A84" t="s">
        <v>119</v>
      </c>
      <c r="C84" s="23"/>
      <c r="E84" s="23"/>
    </row>
    <row r="85" spans="1:8" x14ac:dyDescent="0.25">
      <c r="A85" t="s">
        <v>424</v>
      </c>
      <c r="C85" s="23"/>
      <c r="E85" s="23"/>
    </row>
    <row r="86" spans="1:8" x14ac:dyDescent="0.25">
      <c r="A86" s="7" t="s">
        <v>120</v>
      </c>
      <c r="C86" s="23"/>
      <c r="E86" s="23"/>
    </row>
    <row r="87" spans="1:8" x14ac:dyDescent="0.25">
      <c r="A87" s="7" t="s">
        <v>121</v>
      </c>
      <c r="C87" s="23"/>
      <c r="E87" s="23"/>
    </row>
    <row r="98" spans="1:8" x14ac:dyDescent="0.25">
      <c r="A98" t="str" cm="1">
        <f t="array" aca="1" ref="A98" ca="1">MID(CELL("filename",A1),FIND("]",CELL("filename",A1))+1,256)</f>
        <v>rice4</v>
      </c>
    </row>
    <row r="99" spans="1:8" x14ac:dyDescent="0.25">
      <c r="A99" s="7" t="s">
        <v>50</v>
      </c>
      <c r="E99" s="25">
        <f>VLOOKUP(A99,$A$1:$H$98,5,FALSE)</f>
        <v>876.8599999999999</v>
      </c>
    </row>
    <row r="100" spans="1:8" x14ac:dyDescent="0.25">
      <c r="A100" s="7" t="s">
        <v>288</v>
      </c>
      <c r="E100" s="25">
        <f>VLOOKUP(A100,$A$1:$H$98,5,FALSE)</f>
        <v>191.1</v>
      </c>
    </row>
    <row r="101" spans="1:8" x14ac:dyDescent="0.25">
      <c r="A101" s="7" t="s">
        <v>289</v>
      </c>
      <c r="E101" s="25">
        <f t="shared" ref="E101:E102" si="5">VLOOKUP(A101,$A$1:$H$98,5,FALSE)</f>
        <v>1067.9599999999998</v>
      </c>
    </row>
    <row r="102" spans="1:8" x14ac:dyDescent="0.25">
      <c r="A102" s="7" t="s">
        <v>55</v>
      </c>
      <c r="E102" s="25">
        <f t="shared" si="5"/>
        <v>12.040000000000191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11EB-0762-49F8-8081-4FC2DFD71B16}">
  <sheetPr codeName="Sheet47"/>
  <dimension ref="A1:H123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3" max="3" width="9.140625" style="23"/>
    <col min="4" max="4" width="10.7109375" customWidth="1"/>
    <col min="5" max="5" width="11" style="23" customWidth="1"/>
    <col min="8" max="8" width="11" customWidth="1"/>
  </cols>
  <sheetData>
    <row r="1" spans="1:8" x14ac:dyDescent="0.25">
      <c r="A1" s="81" t="s">
        <v>161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192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</row>
    <row r="10" spans="1:8" x14ac:dyDescent="0.25">
      <c r="A10" s="7" t="s">
        <v>13</v>
      </c>
    </row>
    <row r="11" spans="1:8" x14ac:dyDescent="0.25">
      <c r="A11" s="13" t="s">
        <v>14</v>
      </c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1.3</v>
      </c>
      <c r="E13" s="23">
        <f>ROUND(C13*D13,2)</f>
        <v>9.75</v>
      </c>
      <c r="F13" s="16">
        <v>0</v>
      </c>
      <c r="G13" s="23">
        <f>ROUND(E13*F13,2)</f>
        <v>0</v>
      </c>
      <c r="H13" s="23">
        <f>ROUND(E13-G13,2)</f>
        <v>9.75</v>
      </c>
    </row>
    <row r="14" spans="1:8" x14ac:dyDescent="0.25">
      <c r="A14" s="13" t="s">
        <v>20</v>
      </c>
    </row>
    <row r="15" spans="1:8" x14ac:dyDescent="0.25">
      <c r="A15" s="14" t="s">
        <v>166</v>
      </c>
      <c r="B15" s="14" t="s">
        <v>21</v>
      </c>
      <c r="C15" s="15">
        <v>22.4</v>
      </c>
      <c r="D15" s="14">
        <v>0.5</v>
      </c>
      <c r="E15" s="23">
        <f>ROUND(C15*D15,2)</f>
        <v>11.2</v>
      </c>
      <c r="F15" s="16">
        <v>0</v>
      </c>
      <c r="G15" s="23">
        <f>ROUND(E15*F15,2)</f>
        <v>0</v>
      </c>
      <c r="H15" s="23">
        <f>ROUND(E15-G15,2)</f>
        <v>11.2</v>
      </c>
    </row>
    <row r="16" spans="1:8" x14ac:dyDescent="0.25">
      <c r="A16" s="14" t="s">
        <v>153</v>
      </c>
      <c r="B16" s="14" t="s">
        <v>21</v>
      </c>
      <c r="C16" s="15">
        <v>36.68</v>
      </c>
      <c r="D16" s="14">
        <v>0.5</v>
      </c>
      <c r="E16" s="23">
        <f>ROUND(C16*D16,2)</f>
        <v>18.34</v>
      </c>
      <c r="F16" s="16">
        <v>0</v>
      </c>
      <c r="G16" s="23">
        <f>ROUND(E16*F16,2)</f>
        <v>0</v>
      </c>
      <c r="H16" s="23">
        <f>ROUND(E16-G16,2)</f>
        <v>18.34</v>
      </c>
    </row>
    <row r="17" spans="1:8" x14ac:dyDescent="0.25">
      <c r="A17" s="14" t="s">
        <v>167</v>
      </c>
      <c r="B17" s="14" t="s">
        <v>21</v>
      </c>
      <c r="C17" s="15">
        <v>25.98</v>
      </c>
      <c r="D17" s="14">
        <v>5.94</v>
      </c>
      <c r="E17" s="23">
        <f>ROUND(C17*D17,2)</f>
        <v>154.32</v>
      </c>
      <c r="F17" s="16">
        <v>0</v>
      </c>
      <c r="G17" s="23">
        <f>ROUND(E17*F17,2)</f>
        <v>0</v>
      </c>
      <c r="H17" s="23">
        <f>ROUND(E17-G17,2)</f>
        <v>154.32</v>
      </c>
    </row>
    <row r="18" spans="1:8" x14ac:dyDescent="0.25">
      <c r="A18" s="14" t="s">
        <v>168</v>
      </c>
      <c r="B18" s="14" t="s">
        <v>26</v>
      </c>
      <c r="C18" s="15">
        <v>18</v>
      </c>
      <c r="D18" s="14">
        <v>0.8</v>
      </c>
      <c r="E18" s="23">
        <f>ROUND(C18*D18,2)</f>
        <v>14.4</v>
      </c>
      <c r="F18" s="16">
        <v>0</v>
      </c>
      <c r="G18" s="23">
        <f>ROUND(E18*F18,2)</f>
        <v>0</v>
      </c>
      <c r="H18" s="23">
        <f>ROUND(E18-G18,2)</f>
        <v>14.4</v>
      </c>
    </row>
    <row r="19" spans="1:8" x14ac:dyDescent="0.25">
      <c r="A19" s="13" t="s">
        <v>24</v>
      </c>
    </row>
    <row r="20" spans="1:8" x14ac:dyDescent="0.25">
      <c r="A20" s="14" t="s">
        <v>25</v>
      </c>
      <c r="B20" s="14" t="s">
        <v>18</v>
      </c>
      <c r="C20" s="15">
        <v>0.12</v>
      </c>
      <c r="D20" s="14">
        <v>80</v>
      </c>
      <c r="E20" s="23">
        <f t="shared" ref="E20:E27" si="0">ROUND(C20*D20,2)</f>
        <v>9.6</v>
      </c>
      <c r="F20" s="16">
        <v>0</v>
      </c>
      <c r="G20" s="23">
        <f t="shared" ref="G20:G27" si="1">ROUND(E20*F20,2)</f>
        <v>0</v>
      </c>
      <c r="H20" s="23">
        <f t="shared" ref="H20:H27" si="2">ROUND(E20-G20,2)</f>
        <v>9.6</v>
      </c>
    </row>
    <row r="21" spans="1:8" x14ac:dyDescent="0.25">
      <c r="A21" s="14" t="s">
        <v>137</v>
      </c>
      <c r="B21" s="14" t="s">
        <v>26</v>
      </c>
      <c r="C21" s="15">
        <v>2.23</v>
      </c>
      <c r="D21" s="14">
        <v>2</v>
      </c>
      <c r="E21" s="23">
        <f t="shared" si="0"/>
        <v>4.46</v>
      </c>
      <c r="F21" s="16">
        <v>0</v>
      </c>
      <c r="G21" s="23">
        <f t="shared" si="1"/>
        <v>0</v>
      </c>
      <c r="H21" s="23">
        <f t="shared" si="2"/>
        <v>4.46</v>
      </c>
    </row>
    <row r="22" spans="1:8" x14ac:dyDescent="0.25">
      <c r="A22" s="14" t="s">
        <v>169</v>
      </c>
      <c r="B22" s="14" t="s">
        <v>26</v>
      </c>
      <c r="C22" s="15">
        <v>14.95</v>
      </c>
      <c r="D22" s="14">
        <v>1.3</v>
      </c>
      <c r="E22" s="23">
        <f t="shared" si="0"/>
        <v>19.440000000000001</v>
      </c>
      <c r="F22" s="16">
        <v>0</v>
      </c>
      <c r="G22" s="23">
        <f t="shared" si="1"/>
        <v>0</v>
      </c>
      <c r="H22" s="23">
        <f t="shared" si="2"/>
        <v>19.440000000000001</v>
      </c>
    </row>
    <row r="23" spans="1:8" x14ac:dyDescent="0.25">
      <c r="A23" s="14" t="s">
        <v>170</v>
      </c>
      <c r="B23" s="14" t="s">
        <v>18</v>
      </c>
      <c r="C23" s="15">
        <v>7.46</v>
      </c>
      <c r="D23" s="14">
        <v>3</v>
      </c>
      <c r="E23" s="23">
        <f t="shared" si="0"/>
        <v>22.38</v>
      </c>
      <c r="F23" s="16">
        <v>0</v>
      </c>
      <c r="G23" s="23">
        <f t="shared" si="1"/>
        <v>0</v>
      </c>
      <c r="H23" s="23">
        <f t="shared" si="2"/>
        <v>22.38</v>
      </c>
    </row>
    <row r="24" spans="1:8" x14ac:dyDescent="0.25">
      <c r="A24" s="14" t="s">
        <v>171</v>
      </c>
      <c r="B24" s="14" t="s">
        <v>18</v>
      </c>
      <c r="C24" s="15">
        <v>48.18</v>
      </c>
      <c r="D24" s="14">
        <v>0.5</v>
      </c>
      <c r="E24" s="23">
        <f t="shared" si="0"/>
        <v>24.09</v>
      </c>
      <c r="F24" s="16">
        <v>0</v>
      </c>
      <c r="G24" s="23">
        <f t="shared" si="1"/>
        <v>0</v>
      </c>
      <c r="H24" s="23">
        <f t="shared" si="2"/>
        <v>24.09</v>
      </c>
    </row>
    <row r="25" spans="1:8" x14ac:dyDescent="0.25">
      <c r="A25" s="14" t="s">
        <v>172</v>
      </c>
      <c r="B25" s="14" t="s">
        <v>26</v>
      </c>
      <c r="C25" s="15">
        <v>17.36</v>
      </c>
      <c r="D25" s="14">
        <v>2</v>
      </c>
      <c r="E25" s="23">
        <f t="shared" si="0"/>
        <v>34.72</v>
      </c>
      <c r="F25" s="16">
        <v>0</v>
      </c>
      <c r="G25" s="23">
        <f t="shared" si="1"/>
        <v>0</v>
      </c>
      <c r="H25" s="23">
        <f t="shared" si="2"/>
        <v>34.72</v>
      </c>
    </row>
    <row r="26" spans="1:8" x14ac:dyDescent="0.25">
      <c r="A26" s="14" t="s">
        <v>173</v>
      </c>
      <c r="B26" s="14" t="s">
        <v>18</v>
      </c>
      <c r="C26" s="15">
        <v>23.42</v>
      </c>
      <c r="D26" s="14">
        <v>0.67</v>
      </c>
      <c r="E26" s="23">
        <f t="shared" si="0"/>
        <v>15.69</v>
      </c>
      <c r="F26" s="16">
        <v>0</v>
      </c>
      <c r="G26" s="23">
        <f t="shared" si="1"/>
        <v>0</v>
      </c>
      <c r="H26" s="23">
        <f t="shared" si="2"/>
        <v>15.69</v>
      </c>
    </row>
    <row r="27" spans="1:8" x14ac:dyDescent="0.25">
      <c r="A27" s="14" t="s">
        <v>174</v>
      </c>
      <c r="B27" s="14" t="s">
        <v>18</v>
      </c>
      <c r="C27" s="15">
        <v>2.69</v>
      </c>
      <c r="D27" s="14">
        <v>7.5</v>
      </c>
      <c r="E27" s="23">
        <f t="shared" si="0"/>
        <v>20.18</v>
      </c>
      <c r="F27" s="16">
        <v>0</v>
      </c>
      <c r="G27" s="23">
        <f t="shared" si="1"/>
        <v>0</v>
      </c>
      <c r="H27" s="23">
        <f t="shared" si="2"/>
        <v>20.18</v>
      </c>
    </row>
    <row r="28" spans="1:8" x14ac:dyDescent="0.25">
      <c r="A28" s="13" t="s">
        <v>27</v>
      </c>
    </row>
    <row r="29" spans="1:8" x14ac:dyDescent="0.25">
      <c r="A29" s="14" t="s">
        <v>397</v>
      </c>
      <c r="B29" s="14" t="s">
        <v>18</v>
      </c>
      <c r="C29" s="15">
        <v>1.19</v>
      </c>
      <c r="D29" s="14">
        <v>8</v>
      </c>
      <c r="E29" s="23">
        <f>ROUND(C29*D29,2)</f>
        <v>9.52</v>
      </c>
      <c r="F29" s="16">
        <v>0</v>
      </c>
      <c r="G29" s="23">
        <f>ROUND(E29*F29,2)</f>
        <v>0</v>
      </c>
      <c r="H29" s="23">
        <f>ROUND(E29-G29,2)</f>
        <v>9.52</v>
      </c>
    </row>
    <row r="30" spans="1:8" x14ac:dyDescent="0.25">
      <c r="A30" s="14" t="s">
        <v>507</v>
      </c>
      <c r="B30" s="14" t="s">
        <v>18</v>
      </c>
      <c r="C30" s="15">
        <v>3.02</v>
      </c>
      <c r="D30" s="14">
        <v>0.6</v>
      </c>
      <c r="E30" s="23">
        <f>ROUND(C30*D30,2)</f>
        <v>1.81</v>
      </c>
      <c r="F30" s="16">
        <v>0</v>
      </c>
      <c r="G30" s="23">
        <f>ROUND(E30*F30,2)</f>
        <v>0</v>
      </c>
      <c r="H30" s="23">
        <f>ROUND(E30-G30,2)</f>
        <v>1.81</v>
      </c>
    </row>
    <row r="31" spans="1:8" x14ac:dyDescent="0.25">
      <c r="A31" s="13" t="s">
        <v>33</v>
      </c>
    </row>
    <row r="32" spans="1:8" x14ac:dyDescent="0.25">
      <c r="A32" s="14" t="s">
        <v>193</v>
      </c>
      <c r="B32" s="14" t="s">
        <v>29</v>
      </c>
      <c r="C32" s="15">
        <v>6.31</v>
      </c>
      <c r="D32" s="14">
        <v>23</v>
      </c>
      <c r="E32" s="23">
        <f>ROUND(C32*D32,2)</f>
        <v>145.13</v>
      </c>
      <c r="F32" s="16">
        <v>0</v>
      </c>
      <c r="G32" s="23">
        <f>ROUND(E32*F32,2)</f>
        <v>0</v>
      </c>
      <c r="H32" s="23">
        <f>ROUND(E32-G32,2)</f>
        <v>145.13</v>
      </c>
    </row>
    <row r="33" spans="1:8" x14ac:dyDescent="0.25">
      <c r="A33" s="14" t="s">
        <v>194</v>
      </c>
      <c r="B33" s="14" t="s">
        <v>29</v>
      </c>
      <c r="C33" s="15">
        <v>1.93</v>
      </c>
      <c r="D33" s="14">
        <v>4.25</v>
      </c>
      <c r="E33" s="23">
        <f>ROUND(C33*D33,2)</f>
        <v>8.1999999999999993</v>
      </c>
      <c r="F33" s="16">
        <v>0</v>
      </c>
      <c r="G33" s="23">
        <f>ROUND(E33*F33,2)</f>
        <v>0</v>
      </c>
      <c r="H33" s="23">
        <f>ROUND(E33-G33,2)</f>
        <v>8.1999999999999993</v>
      </c>
    </row>
    <row r="34" spans="1:8" x14ac:dyDescent="0.25">
      <c r="A34" s="14" t="s">
        <v>176</v>
      </c>
      <c r="B34" s="14" t="s">
        <v>177</v>
      </c>
      <c r="C34" s="15">
        <v>0.28999999999999998</v>
      </c>
      <c r="D34" s="14">
        <v>4.25</v>
      </c>
      <c r="E34" s="23">
        <f>ROUND(C34*D34,2)</f>
        <v>1.23</v>
      </c>
      <c r="F34" s="16">
        <v>0</v>
      </c>
      <c r="G34" s="23">
        <f>ROUND(E34*F34,2)</f>
        <v>0</v>
      </c>
      <c r="H34" s="23">
        <f>ROUND(E34-G34,2)</f>
        <v>1.23</v>
      </c>
    </row>
    <row r="35" spans="1:8" x14ac:dyDescent="0.25">
      <c r="A35" s="13" t="s">
        <v>113</v>
      </c>
    </row>
    <row r="36" spans="1:8" x14ac:dyDescent="0.25">
      <c r="A36" s="14" t="s">
        <v>180</v>
      </c>
      <c r="B36" s="14" t="s">
        <v>26</v>
      </c>
      <c r="C36" s="15">
        <v>3.5</v>
      </c>
      <c r="D36" s="14">
        <v>1.5</v>
      </c>
      <c r="E36" s="23">
        <f>ROUND(C36*D36,2)</f>
        <v>5.25</v>
      </c>
      <c r="F36" s="16">
        <v>0</v>
      </c>
      <c r="G36" s="23">
        <f>ROUND(E36*F36,2)</f>
        <v>0</v>
      </c>
      <c r="H36" s="23">
        <f>ROUND(E36-G36,2)</f>
        <v>5.25</v>
      </c>
    </row>
    <row r="37" spans="1:8" x14ac:dyDescent="0.25">
      <c r="A37" s="14" t="s">
        <v>179</v>
      </c>
      <c r="B37" s="14" t="s">
        <v>26</v>
      </c>
      <c r="C37" s="15">
        <v>5</v>
      </c>
      <c r="D37" s="14">
        <v>0.5</v>
      </c>
      <c r="E37" s="23">
        <f>ROUND(C37*D37,2)</f>
        <v>2.5</v>
      </c>
      <c r="F37" s="16">
        <v>0</v>
      </c>
      <c r="G37" s="23">
        <f>ROUND(E37*F37,2)</f>
        <v>0</v>
      </c>
      <c r="H37" s="23">
        <f>ROUND(E37-G37,2)</f>
        <v>2.5</v>
      </c>
    </row>
    <row r="38" spans="1:8" x14ac:dyDescent="0.25">
      <c r="A38" s="14" t="s">
        <v>181</v>
      </c>
      <c r="B38" s="14" t="s">
        <v>26</v>
      </c>
      <c r="C38" s="15">
        <v>4.17</v>
      </c>
      <c r="D38" s="14">
        <v>0.5</v>
      </c>
      <c r="E38" s="23">
        <f>ROUND(C38*D38,2)</f>
        <v>2.09</v>
      </c>
      <c r="F38" s="16">
        <v>0</v>
      </c>
      <c r="G38" s="23">
        <f>ROUND(E38*F38,2)</f>
        <v>0</v>
      </c>
      <c r="H38" s="23">
        <f>ROUND(E38-G38,2)</f>
        <v>2.09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0.4</v>
      </c>
      <c r="E39" s="23">
        <f>ROUND(C39*D39,2)</f>
        <v>1.1399999999999999</v>
      </c>
      <c r="F39" s="16">
        <v>0</v>
      </c>
      <c r="G39" s="23">
        <f>ROUND(E39*F39,2)</f>
        <v>0</v>
      </c>
      <c r="H39" s="23">
        <f>ROUND(E39-G39,2)</f>
        <v>1.1399999999999999</v>
      </c>
    </row>
    <row r="40" spans="1:8" x14ac:dyDescent="0.25">
      <c r="A40" s="13" t="s">
        <v>61</v>
      </c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99</v>
      </c>
    </row>
    <row r="47" spans="1:8" x14ac:dyDescent="0.25">
      <c r="A47" s="14" t="s">
        <v>187</v>
      </c>
      <c r="B47" s="14" t="s">
        <v>48</v>
      </c>
      <c r="C47" s="15">
        <v>4.5</v>
      </c>
      <c r="D47" s="14">
        <v>1</v>
      </c>
      <c r="E47" s="23">
        <f>ROUND(C47*D47,2)</f>
        <v>4.5</v>
      </c>
      <c r="F47" s="16">
        <v>0</v>
      </c>
      <c r="G47" s="23">
        <f>ROUND(E47*F47,2)</f>
        <v>0</v>
      </c>
      <c r="H47" s="23">
        <f>ROUND(E47-G47,2)</f>
        <v>4.5</v>
      </c>
    </row>
    <row r="48" spans="1:8" x14ac:dyDescent="0.25">
      <c r="A48" s="13" t="s">
        <v>115</v>
      </c>
    </row>
    <row r="49" spans="1:8" x14ac:dyDescent="0.25">
      <c r="A49" s="14" t="s">
        <v>188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25">
      <c r="A50" s="13" t="s">
        <v>117</v>
      </c>
    </row>
    <row r="51" spans="1:8" x14ac:dyDescent="0.25">
      <c r="A51" s="14" t="s">
        <v>118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25">
      <c r="A52" s="13" t="s">
        <v>37</v>
      </c>
    </row>
    <row r="53" spans="1:8" x14ac:dyDescent="0.25">
      <c r="A53" s="14" t="s">
        <v>38</v>
      </c>
      <c r="B53" s="14" t="s">
        <v>39</v>
      </c>
      <c r="C53" s="15">
        <v>18.690000000000001</v>
      </c>
      <c r="D53" s="14">
        <v>0.54759999999999998</v>
      </c>
      <c r="E53" s="23">
        <f>ROUND(C53*D53,2)</f>
        <v>10.23</v>
      </c>
      <c r="F53" s="16">
        <v>0</v>
      </c>
      <c r="G53" s="23">
        <f>ROUND(E53*F53,2)</f>
        <v>0</v>
      </c>
      <c r="H53" s="23">
        <f>ROUND(E53-G53,2)</f>
        <v>10.23</v>
      </c>
    </row>
    <row r="54" spans="1:8" x14ac:dyDescent="0.25">
      <c r="A54" s="14" t="s">
        <v>133</v>
      </c>
      <c r="B54" s="14" t="s">
        <v>39</v>
      </c>
      <c r="C54" s="15">
        <v>18.690000000000001</v>
      </c>
      <c r="D54" s="14">
        <v>0.11</v>
      </c>
      <c r="E54" s="23">
        <f>ROUND(C54*D54,2)</f>
        <v>2.06</v>
      </c>
      <c r="F54" s="16">
        <v>0</v>
      </c>
      <c r="G54" s="23">
        <f>ROUND(E54*F54,2)</f>
        <v>0</v>
      </c>
      <c r="H54" s="23">
        <f>ROUND(E54-G54,2)</f>
        <v>2.06</v>
      </c>
    </row>
    <row r="55" spans="1:8" x14ac:dyDescent="0.25">
      <c r="A55" s="13" t="s">
        <v>40</v>
      </c>
    </row>
    <row r="56" spans="1:8" x14ac:dyDescent="0.25">
      <c r="A56" s="14" t="s">
        <v>41</v>
      </c>
      <c r="B56" s="14" t="s">
        <v>39</v>
      </c>
      <c r="C56" s="15">
        <v>9.06</v>
      </c>
      <c r="D56" s="14">
        <v>3.5249999999999999</v>
      </c>
      <c r="E56" s="23">
        <f>ROUND(C56*D56,2)</f>
        <v>31.94</v>
      </c>
      <c r="F56" s="16">
        <v>0</v>
      </c>
      <c r="G56" s="23">
        <f>ROUND(E56*F56,2)</f>
        <v>0</v>
      </c>
      <c r="H56" s="23">
        <f>ROUND(E56-G56,2)</f>
        <v>31.94</v>
      </c>
    </row>
    <row r="57" spans="1:8" x14ac:dyDescent="0.25">
      <c r="A57" s="13" t="s">
        <v>43</v>
      </c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25">
      <c r="A60" s="13" t="s">
        <v>100</v>
      </c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18.7</v>
      </c>
      <c r="D62" s="14">
        <v>0.47960000000000003</v>
      </c>
      <c r="E62" s="23">
        <f>ROUND(C62*D62,2)</f>
        <v>8.9700000000000006</v>
      </c>
      <c r="F62" s="16">
        <v>0</v>
      </c>
      <c r="G62" s="23">
        <f>ROUND(E62*F62,2)</f>
        <v>0</v>
      </c>
      <c r="H62" s="23">
        <f>ROUND(E62-G62,2)</f>
        <v>8.9700000000000006</v>
      </c>
    </row>
    <row r="63" spans="1:8" x14ac:dyDescent="0.25">
      <c r="A63" s="13" t="s">
        <v>45</v>
      </c>
    </row>
    <row r="64" spans="1:8" x14ac:dyDescent="0.25">
      <c r="A64" s="14" t="s">
        <v>38</v>
      </c>
      <c r="B64" s="14" t="s">
        <v>19</v>
      </c>
      <c r="C64" s="15">
        <v>2.86</v>
      </c>
      <c r="D64" s="14">
        <v>7.6210000000000004</v>
      </c>
      <c r="E64" s="23">
        <f>ROUND(C64*D64,2)</f>
        <v>21.8</v>
      </c>
      <c r="F64" s="16">
        <v>0</v>
      </c>
      <c r="G64" s="23">
        <f>ROUND(E64*F64,2)</f>
        <v>0</v>
      </c>
      <c r="H64" s="23">
        <f>ROUND(E64-G64,2)</f>
        <v>21.8</v>
      </c>
    </row>
    <row r="65" spans="1:8" x14ac:dyDescent="0.25">
      <c r="A65" s="14" t="s">
        <v>133</v>
      </c>
      <c r="B65" s="14" t="s">
        <v>19</v>
      </c>
      <c r="C65" s="15">
        <v>2.86</v>
      </c>
      <c r="D65" s="14">
        <v>2.4064000000000001</v>
      </c>
      <c r="E65" s="23">
        <f>ROUND(C65*D65,2)</f>
        <v>6.88</v>
      </c>
      <c r="F65" s="16">
        <v>0</v>
      </c>
      <c r="G65" s="23">
        <f>ROUND(E65*F65,2)</f>
        <v>0</v>
      </c>
      <c r="H65" s="23">
        <f>ROUND(E65-G65,2)</f>
        <v>6.88</v>
      </c>
    </row>
    <row r="66" spans="1:8" x14ac:dyDescent="0.25">
      <c r="A66" s="14" t="s">
        <v>189</v>
      </c>
      <c r="B66" s="14" t="s">
        <v>19</v>
      </c>
      <c r="C66" s="15">
        <v>2.86</v>
      </c>
      <c r="D66" s="14">
        <v>26.8827</v>
      </c>
      <c r="E66" s="23">
        <f>ROUND(C66*D66,2)</f>
        <v>76.88</v>
      </c>
      <c r="F66" s="16">
        <v>0</v>
      </c>
      <c r="G66" s="23">
        <f>ROUND(E66*F66,2)</f>
        <v>0</v>
      </c>
      <c r="H66" s="23">
        <f>ROUND(E66-G66,2)</f>
        <v>76.88</v>
      </c>
    </row>
    <row r="67" spans="1:8" x14ac:dyDescent="0.25">
      <c r="A67" s="13" t="s">
        <v>47</v>
      </c>
    </row>
    <row r="68" spans="1:8" x14ac:dyDescent="0.25">
      <c r="A68" s="14" t="s">
        <v>42</v>
      </c>
      <c r="B68" s="14" t="s">
        <v>48</v>
      </c>
      <c r="C68" s="15">
        <v>10.58</v>
      </c>
      <c r="D68" s="14">
        <v>1</v>
      </c>
      <c r="E68" s="23">
        <f>ROUND(C68*D68,2)</f>
        <v>10.58</v>
      </c>
      <c r="F68" s="16">
        <v>0</v>
      </c>
      <c r="G68" s="23">
        <f>ROUND(E68*F68,2)</f>
        <v>0</v>
      </c>
      <c r="H68" s="23">
        <f t="shared" ref="H68:H74" si="3">ROUND(E68-G68,2)</f>
        <v>10.58</v>
      </c>
    </row>
    <row r="69" spans="1:8" x14ac:dyDescent="0.25">
      <c r="A69" s="14" t="s">
        <v>38</v>
      </c>
      <c r="B69" s="14" t="s">
        <v>48</v>
      </c>
      <c r="C69" s="15">
        <v>6.02</v>
      </c>
      <c r="D69" s="14">
        <v>1</v>
      </c>
      <c r="E69" s="23">
        <f>ROUND(C69*D69,2)</f>
        <v>6.02</v>
      </c>
      <c r="F69" s="16">
        <v>0</v>
      </c>
      <c r="G69" s="23">
        <f>ROUND(E69*F69,2)</f>
        <v>0</v>
      </c>
      <c r="H69" s="23">
        <f t="shared" si="3"/>
        <v>6.02</v>
      </c>
    </row>
    <row r="70" spans="1:8" x14ac:dyDescent="0.25">
      <c r="A70" s="14" t="s">
        <v>133</v>
      </c>
      <c r="B70" s="14" t="s">
        <v>48</v>
      </c>
      <c r="C70" s="15">
        <v>6.44</v>
      </c>
      <c r="D70" s="14">
        <v>1</v>
      </c>
      <c r="E70" s="23">
        <f>ROUND(C70*D70,2)</f>
        <v>6.44</v>
      </c>
      <c r="F70" s="16">
        <v>0</v>
      </c>
      <c r="G70" s="23">
        <f>ROUND(E70*F70,2)</f>
        <v>0</v>
      </c>
      <c r="H70" s="23">
        <f t="shared" si="3"/>
        <v>6.44</v>
      </c>
    </row>
    <row r="71" spans="1:8" x14ac:dyDescent="0.25">
      <c r="A71" s="14" t="s">
        <v>189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25">
      <c r="A72" s="9" t="s">
        <v>49</v>
      </c>
      <c r="B72" s="9" t="s">
        <v>48</v>
      </c>
      <c r="C72" s="10">
        <v>31.88</v>
      </c>
      <c r="D72" s="9">
        <v>1</v>
      </c>
      <c r="E72" s="22">
        <f>ROUND(C72*D72,2)</f>
        <v>31.88</v>
      </c>
      <c r="F72" s="11">
        <v>0</v>
      </c>
      <c r="G72" s="22">
        <f>ROUND(E72*F72,2)</f>
        <v>0</v>
      </c>
      <c r="H72" s="22">
        <f t="shared" si="3"/>
        <v>31.88</v>
      </c>
    </row>
    <row r="73" spans="1:8" x14ac:dyDescent="0.25">
      <c r="A73" s="7" t="s">
        <v>50</v>
      </c>
      <c r="E73" s="23">
        <f>SUM(E12:E72)</f>
        <v>1045.1900000000003</v>
      </c>
      <c r="G73" s="12">
        <f>SUM(G12:G72)</f>
        <v>0</v>
      </c>
      <c r="H73" s="12">
        <f t="shared" si="3"/>
        <v>1045.19</v>
      </c>
    </row>
    <row r="74" spans="1:8" x14ac:dyDescent="0.25">
      <c r="A74" s="7" t="s">
        <v>51</v>
      </c>
      <c r="E74" s="23">
        <f>+E8-E73</f>
        <v>34.809999999999718</v>
      </c>
      <c r="G74" s="12">
        <f>+G8-G73</f>
        <v>0</v>
      </c>
      <c r="H74" s="12">
        <f t="shared" si="3"/>
        <v>34.81</v>
      </c>
    </row>
    <row r="75" spans="1:8" x14ac:dyDescent="0.25">
      <c r="A75" t="s">
        <v>12</v>
      </c>
    </row>
    <row r="76" spans="1:8" x14ac:dyDescent="0.25">
      <c r="A76" s="7" t="s">
        <v>52</v>
      </c>
    </row>
    <row r="77" spans="1:8" x14ac:dyDescent="0.25">
      <c r="A77" s="14" t="s">
        <v>42</v>
      </c>
      <c r="B77" s="14" t="s">
        <v>48</v>
      </c>
      <c r="C77" s="15">
        <v>30.08</v>
      </c>
      <c r="D77" s="14">
        <v>1</v>
      </c>
      <c r="E77" s="23">
        <f>ROUND(C77*D77,2)</f>
        <v>30.08</v>
      </c>
      <c r="F77" s="16">
        <v>0</v>
      </c>
      <c r="G77" s="23">
        <f>ROUND(E77*F77,2)</f>
        <v>0</v>
      </c>
      <c r="H77" s="23">
        <f t="shared" ref="H77:H83" si="4">ROUND(E77-G77,2)</f>
        <v>30.08</v>
      </c>
    </row>
    <row r="78" spans="1:8" x14ac:dyDescent="0.25">
      <c r="A78" s="14" t="s">
        <v>38</v>
      </c>
      <c r="B78" s="14" t="s">
        <v>48</v>
      </c>
      <c r="C78" s="15">
        <v>46.61</v>
      </c>
      <c r="D78" s="14">
        <v>1</v>
      </c>
      <c r="E78" s="23">
        <f>ROUND(C78*D78,2)</f>
        <v>46.61</v>
      </c>
      <c r="F78" s="16">
        <v>0</v>
      </c>
      <c r="G78" s="23">
        <f>ROUND(E78*F78,2)</f>
        <v>0</v>
      </c>
      <c r="H78" s="23">
        <f t="shared" si="4"/>
        <v>46.61</v>
      </c>
    </row>
    <row r="79" spans="1:8" x14ac:dyDescent="0.25">
      <c r="A79" s="14" t="s">
        <v>133</v>
      </c>
      <c r="B79" s="14" t="s">
        <v>48</v>
      </c>
      <c r="C79" s="15">
        <v>30.83</v>
      </c>
      <c r="D79" s="14">
        <v>1</v>
      </c>
      <c r="E79" s="23">
        <f>ROUND(C79*D79,2)</f>
        <v>30.83</v>
      </c>
      <c r="F79" s="16">
        <v>0</v>
      </c>
      <c r="G79" s="23">
        <f>ROUND(E79*F79,2)</f>
        <v>0</v>
      </c>
      <c r="H79" s="23">
        <f t="shared" si="4"/>
        <v>30.83</v>
      </c>
    </row>
    <row r="80" spans="1:8" x14ac:dyDescent="0.25">
      <c r="A80" s="9" t="s">
        <v>189</v>
      </c>
      <c r="B80" s="9" t="s">
        <v>48</v>
      </c>
      <c r="C80" s="10">
        <v>59.44</v>
      </c>
      <c r="D80" s="9">
        <v>1</v>
      </c>
      <c r="E80" s="22">
        <f>ROUND(C80*D80,2)</f>
        <v>59.44</v>
      </c>
      <c r="F80" s="11">
        <v>0</v>
      </c>
      <c r="G80" s="22">
        <f>ROUND(E80*F80,2)</f>
        <v>0</v>
      </c>
      <c r="H80" s="22">
        <f t="shared" si="4"/>
        <v>59.44</v>
      </c>
    </row>
    <row r="81" spans="1:8" x14ac:dyDescent="0.25">
      <c r="A81" s="7" t="s">
        <v>53</v>
      </c>
      <c r="E81" s="23">
        <f>SUM(E77:E80)</f>
        <v>166.95999999999998</v>
      </c>
      <c r="G81" s="12">
        <f>SUM(G77:G80)</f>
        <v>0</v>
      </c>
      <c r="H81" s="12">
        <f t="shared" si="4"/>
        <v>166.96</v>
      </c>
    </row>
    <row r="82" spans="1:8" x14ac:dyDescent="0.25">
      <c r="A82" s="7" t="s">
        <v>54</v>
      </c>
      <c r="E82" s="23">
        <f>+E73+E81</f>
        <v>1212.1500000000003</v>
      </c>
      <c r="G82" s="12">
        <f>+G73+G81</f>
        <v>0</v>
      </c>
      <c r="H82" s="12">
        <f t="shared" si="4"/>
        <v>1212.1500000000001</v>
      </c>
    </row>
    <row r="83" spans="1:8" x14ac:dyDescent="0.25">
      <c r="A83" s="7" t="s">
        <v>55</v>
      </c>
      <c r="E83" s="23">
        <f>+E8-E82</f>
        <v>-132.15000000000032</v>
      </c>
      <c r="G83" s="12">
        <f>+G8-G82</f>
        <v>0</v>
      </c>
      <c r="H83" s="12">
        <f t="shared" si="4"/>
        <v>-132.15</v>
      </c>
    </row>
    <row r="84" spans="1:8" x14ac:dyDescent="0.25">
      <c r="A84" t="s">
        <v>119</v>
      </c>
    </row>
    <row r="85" spans="1:8" x14ac:dyDescent="0.25">
      <c r="A85" t="s">
        <v>424</v>
      </c>
    </row>
    <row r="86" spans="1:8" x14ac:dyDescent="0.25">
      <c r="A86" s="7" t="s">
        <v>120</v>
      </c>
    </row>
    <row r="87" spans="1:8" x14ac:dyDescent="0.25">
      <c r="A87" s="7" t="s">
        <v>121</v>
      </c>
    </row>
    <row r="88" spans="1:8" x14ac:dyDescent="0.25">
      <c r="C88"/>
      <c r="E88"/>
    </row>
    <row r="89" spans="1:8" x14ac:dyDescent="0.25">
      <c r="C89"/>
      <c r="E89"/>
    </row>
    <row r="90" spans="1:8" x14ac:dyDescent="0.25">
      <c r="C90"/>
      <c r="E90"/>
    </row>
    <row r="91" spans="1:8" x14ac:dyDescent="0.25">
      <c r="C91"/>
      <c r="E91"/>
    </row>
    <row r="92" spans="1:8" x14ac:dyDescent="0.25">
      <c r="C92"/>
      <c r="E92"/>
    </row>
    <row r="93" spans="1:8" x14ac:dyDescent="0.25">
      <c r="C93"/>
      <c r="E93"/>
    </row>
    <row r="94" spans="1:8" x14ac:dyDescent="0.25">
      <c r="C94"/>
      <c r="E94"/>
    </row>
    <row r="95" spans="1:8" x14ac:dyDescent="0.25">
      <c r="C95"/>
      <c r="E95"/>
    </row>
    <row r="96" spans="1:8" x14ac:dyDescent="0.25">
      <c r="C96"/>
      <c r="E96"/>
    </row>
    <row r="97" spans="1:8" x14ac:dyDescent="0.25">
      <c r="C97"/>
      <c r="E97"/>
    </row>
    <row r="98" spans="1:8" x14ac:dyDescent="0.25">
      <c r="A98" t="str" cm="1">
        <f t="array" aca="1" ref="A98" ca="1">MID(CELL("filename",A1),FIND("]",CELL("filename",A1))+1,256)</f>
        <v>rice5</v>
      </c>
      <c r="C98"/>
      <c r="E98"/>
    </row>
    <row r="99" spans="1:8" x14ac:dyDescent="0.25">
      <c r="A99" s="7" t="s">
        <v>50</v>
      </c>
      <c r="C99"/>
      <c r="E99" s="25">
        <f>VLOOKUP(A99,$A$1:$H$98,5,FALSE)</f>
        <v>1045.1900000000003</v>
      </c>
    </row>
    <row r="100" spans="1:8" x14ac:dyDescent="0.25">
      <c r="A100" s="7" t="s">
        <v>288</v>
      </c>
      <c r="C100"/>
      <c r="E100" s="25">
        <f>VLOOKUP(A100,$A$1:$H$98,5,FALSE)</f>
        <v>166.95999999999998</v>
      </c>
    </row>
    <row r="101" spans="1:8" x14ac:dyDescent="0.25">
      <c r="A101" s="7" t="s">
        <v>289</v>
      </c>
      <c r="C101"/>
      <c r="E101" s="25">
        <f t="shared" ref="E101:E102" si="5">VLOOKUP(A101,$A$1:$H$98,5,FALSE)</f>
        <v>1212.1500000000003</v>
      </c>
    </row>
    <row r="102" spans="1:8" x14ac:dyDescent="0.25">
      <c r="A102" s="7" t="s">
        <v>55</v>
      </c>
      <c r="C102"/>
      <c r="E102" s="25">
        <f t="shared" si="5"/>
        <v>-132.15000000000032</v>
      </c>
    </row>
    <row r="104" spans="1:8" x14ac:dyDescent="0.25">
      <c r="A104" s="21"/>
      <c r="C104"/>
      <c r="E104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06" spans="1:8" x14ac:dyDescent="0.25">
      <c r="C106"/>
      <c r="E106"/>
    </row>
    <row r="107" spans="1:8" x14ac:dyDescent="0.25">
      <c r="C107"/>
      <c r="E107"/>
    </row>
    <row r="108" spans="1:8" x14ac:dyDescent="0.25">
      <c r="C108"/>
      <c r="E108"/>
    </row>
    <row r="109" spans="1:8" x14ac:dyDescent="0.25">
      <c r="C109"/>
      <c r="E109"/>
    </row>
    <row r="110" spans="1:8" x14ac:dyDescent="0.25">
      <c r="C110"/>
      <c r="E110"/>
    </row>
    <row r="111" spans="1:8" x14ac:dyDescent="0.25">
      <c r="C111"/>
      <c r="E111"/>
    </row>
    <row r="112" spans="1:8" x14ac:dyDescent="0.25">
      <c r="C112"/>
      <c r="E112"/>
    </row>
    <row r="113" spans="1:8" x14ac:dyDescent="0.25">
      <c r="C113"/>
      <c r="E113"/>
    </row>
    <row r="114" spans="1:8" x14ac:dyDescent="0.25">
      <c r="C114"/>
      <c r="E114"/>
    </row>
    <row r="115" spans="1:8" x14ac:dyDescent="0.25">
      <c r="A115" s="21"/>
      <c r="C115"/>
      <c r="E115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  <row r="117" spans="1:8" x14ac:dyDescent="0.25">
      <c r="C117"/>
      <c r="E117"/>
    </row>
    <row r="118" spans="1:8" x14ac:dyDescent="0.25">
      <c r="C118"/>
      <c r="E118"/>
    </row>
    <row r="119" spans="1:8" x14ac:dyDescent="0.25">
      <c r="C119"/>
      <c r="E119"/>
    </row>
    <row r="120" spans="1:8" x14ac:dyDescent="0.25">
      <c r="C120"/>
      <c r="E120"/>
    </row>
    <row r="121" spans="1:8" x14ac:dyDescent="0.25">
      <c r="C121"/>
      <c r="E121"/>
    </row>
    <row r="122" spans="1:8" x14ac:dyDescent="0.25">
      <c r="C122"/>
      <c r="E122"/>
    </row>
    <row r="123" spans="1:8" x14ac:dyDescent="0.25">
      <c r="C123"/>
      <c r="E12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3757-1D44-433D-BC58-39FFD1FD679D}">
  <sheetPr codeName="Sheet48"/>
  <dimension ref="A1:H116"/>
  <sheetViews>
    <sheetView topLeftCell="A100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213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195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1.3</v>
      </c>
      <c r="E13" s="23">
        <f>ROUND(C13*D13,2)</f>
        <v>9.75</v>
      </c>
      <c r="F13" s="16">
        <v>0</v>
      </c>
      <c r="G13" s="23">
        <f>ROUND(E13*F13,2)</f>
        <v>0</v>
      </c>
      <c r="H13" s="23">
        <f>ROUND(E13-G13,2)</f>
        <v>9.75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166</v>
      </c>
      <c r="B15" s="14" t="s">
        <v>21</v>
      </c>
      <c r="C15" s="15">
        <v>22.4</v>
      </c>
      <c r="D15" s="14">
        <v>0.5</v>
      </c>
      <c r="E15" s="23">
        <f>ROUND(C15*D15,2)</f>
        <v>11.2</v>
      </c>
      <c r="F15" s="16">
        <v>0</v>
      </c>
      <c r="G15" s="23">
        <f>ROUND(E15*F15,2)</f>
        <v>0</v>
      </c>
      <c r="H15" s="23">
        <f>ROUND(E15-G15,2)</f>
        <v>11.2</v>
      </c>
    </row>
    <row r="16" spans="1:8" x14ac:dyDescent="0.25">
      <c r="A16" s="14" t="s">
        <v>153</v>
      </c>
      <c r="B16" s="14" t="s">
        <v>21</v>
      </c>
      <c r="C16" s="15">
        <v>36.68</v>
      </c>
      <c r="D16" s="14">
        <v>0.5</v>
      </c>
      <c r="E16" s="23">
        <f>ROUND(C16*D16,2)</f>
        <v>18.34</v>
      </c>
      <c r="F16" s="16">
        <v>0</v>
      </c>
      <c r="G16" s="23">
        <f>ROUND(E16*F16,2)</f>
        <v>0</v>
      </c>
      <c r="H16" s="23">
        <f>ROUND(E16-G16,2)</f>
        <v>18.34</v>
      </c>
    </row>
    <row r="17" spans="1:8" x14ac:dyDescent="0.25">
      <c r="A17" s="14" t="s">
        <v>167</v>
      </c>
      <c r="B17" s="14" t="s">
        <v>21</v>
      </c>
      <c r="C17" s="15">
        <v>25.98</v>
      </c>
      <c r="D17" s="14">
        <v>5.94</v>
      </c>
      <c r="E17" s="23">
        <f>ROUND(C17*D17,2)</f>
        <v>154.32</v>
      </c>
      <c r="F17" s="16">
        <v>0</v>
      </c>
      <c r="G17" s="23">
        <f>ROUND(E17*F17,2)</f>
        <v>0</v>
      </c>
      <c r="H17" s="23">
        <f>ROUND(E17-G17,2)</f>
        <v>154.32</v>
      </c>
    </row>
    <row r="18" spans="1:8" x14ac:dyDescent="0.25">
      <c r="A18" s="14" t="s">
        <v>168</v>
      </c>
      <c r="B18" s="14" t="s">
        <v>26</v>
      </c>
      <c r="C18" s="15">
        <v>18</v>
      </c>
      <c r="D18" s="14">
        <v>0.8</v>
      </c>
      <c r="E18" s="23">
        <f>ROUND(C18*D18,2)</f>
        <v>14.4</v>
      </c>
      <c r="F18" s="16">
        <v>0</v>
      </c>
      <c r="G18" s="23">
        <f>ROUND(E18*F18,2)</f>
        <v>0</v>
      </c>
      <c r="H18" s="23">
        <f>ROUND(E18-G18,2)</f>
        <v>14.4</v>
      </c>
    </row>
    <row r="19" spans="1:8" x14ac:dyDescent="0.25">
      <c r="A19" s="13" t="s">
        <v>24</v>
      </c>
      <c r="C19" s="23"/>
      <c r="E19" s="23"/>
    </row>
    <row r="20" spans="1:8" x14ac:dyDescent="0.25">
      <c r="A20" s="14" t="s">
        <v>25</v>
      </c>
      <c r="B20" s="14" t="s">
        <v>18</v>
      </c>
      <c r="C20" s="15">
        <v>0.12</v>
      </c>
      <c r="D20" s="14">
        <v>80</v>
      </c>
      <c r="E20" s="23">
        <f t="shared" ref="E20:E27" si="0">ROUND(C20*D20,2)</f>
        <v>9.6</v>
      </c>
      <c r="F20" s="16">
        <v>0</v>
      </c>
      <c r="G20" s="23">
        <f t="shared" ref="G20:G27" si="1">ROUND(E20*F20,2)</f>
        <v>0</v>
      </c>
      <c r="H20" s="23">
        <f t="shared" ref="H20:H27" si="2">ROUND(E20-G20,2)</f>
        <v>9.6</v>
      </c>
    </row>
    <row r="21" spans="1:8" x14ac:dyDescent="0.25">
      <c r="A21" s="14" t="s">
        <v>137</v>
      </c>
      <c r="B21" s="14" t="s">
        <v>26</v>
      </c>
      <c r="C21" s="15">
        <v>2.23</v>
      </c>
      <c r="D21" s="14">
        <v>2</v>
      </c>
      <c r="E21" s="23">
        <f t="shared" si="0"/>
        <v>4.46</v>
      </c>
      <c r="F21" s="16">
        <v>0</v>
      </c>
      <c r="G21" s="23">
        <f t="shared" si="1"/>
        <v>0</v>
      </c>
      <c r="H21" s="23">
        <f t="shared" si="2"/>
        <v>4.46</v>
      </c>
    </row>
    <row r="22" spans="1:8" x14ac:dyDescent="0.25">
      <c r="A22" s="14" t="s">
        <v>169</v>
      </c>
      <c r="B22" s="14" t="s">
        <v>26</v>
      </c>
      <c r="C22" s="15">
        <v>14.95</v>
      </c>
      <c r="D22" s="14">
        <v>1.3</v>
      </c>
      <c r="E22" s="23">
        <f t="shared" si="0"/>
        <v>19.440000000000001</v>
      </c>
      <c r="F22" s="16">
        <v>0</v>
      </c>
      <c r="G22" s="23">
        <f t="shared" si="1"/>
        <v>0</v>
      </c>
      <c r="H22" s="23">
        <f t="shared" si="2"/>
        <v>19.440000000000001</v>
      </c>
    </row>
    <row r="23" spans="1:8" x14ac:dyDescent="0.25">
      <c r="A23" s="14" t="s">
        <v>170</v>
      </c>
      <c r="B23" s="14" t="s">
        <v>18</v>
      </c>
      <c r="C23" s="15">
        <v>7.46</v>
      </c>
      <c r="D23" s="14">
        <v>3</v>
      </c>
      <c r="E23" s="23">
        <f t="shared" si="0"/>
        <v>22.38</v>
      </c>
      <c r="F23" s="16">
        <v>0</v>
      </c>
      <c r="G23" s="23">
        <f t="shared" si="1"/>
        <v>0</v>
      </c>
      <c r="H23" s="23">
        <f t="shared" si="2"/>
        <v>22.38</v>
      </c>
    </row>
    <row r="24" spans="1:8" x14ac:dyDescent="0.25">
      <c r="A24" s="14" t="s">
        <v>171</v>
      </c>
      <c r="B24" s="14" t="s">
        <v>18</v>
      </c>
      <c r="C24" s="15">
        <v>48.18</v>
      </c>
      <c r="D24" s="14">
        <v>0.5</v>
      </c>
      <c r="E24" s="23">
        <f t="shared" si="0"/>
        <v>24.09</v>
      </c>
      <c r="F24" s="16">
        <v>0</v>
      </c>
      <c r="G24" s="23">
        <f t="shared" si="1"/>
        <v>0</v>
      </c>
      <c r="H24" s="23">
        <f t="shared" si="2"/>
        <v>24.09</v>
      </c>
    </row>
    <row r="25" spans="1:8" x14ac:dyDescent="0.25">
      <c r="A25" s="14" t="s">
        <v>172</v>
      </c>
      <c r="B25" s="14" t="s">
        <v>26</v>
      </c>
      <c r="C25" s="15">
        <v>17.36</v>
      </c>
      <c r="D25" s="14">
        <v>2</v>
      </c>
      <c r="E25" s="23">
        <f t="shared" si="0"/>
        <v>34.72</v>
      </c>
      <c r="F25" s="16">
        <v>0</v>
      </c>
      <c r="G25" s="23">
        <f t="shared" si="1"/>
        <v>0</v>
      </c>
      <c r="H25" s="23">
        <f t="shared" si="2"/>
        <v>34.72</v>
      </c>
    </row>
    <row r="26" spans="1:8" x14ac:dyDescent="0.25">
      <c r="A26" s="14" t="s">
        <v>173</v>
      </c>
      <c r="B26" s="14" t="s">
        <v>18</v>
      </c>
      <c r="C26" s="15">
        <v>23.42</v>
      </c>
      <c r="D26" s="14">
        <v>0.67</v>
      </c>
      <c r="E26" s="23">
        <f t="shared" si="0"/>
        <v>15.69</v>
      </c>
      <c r="F26" s="16">
        <v>0</v>
      </c>
      <c r="G26" s="23">
        <f t="shared" si="1"/>
        <v>0</v>
      </c>
      <c r="H26" s="23">
        <f t="shared" si="2"/>
        <v>15.69</v>
      </c>
    </row>
    <row r="27" spans="1:8" x14ac:dyDescent="0.25">
      <c r="A27" s="14" t="s">
        <v>174</v>
      </c>
      <c r="B27" s="14" t="s">
        <v>18</v>
      </c>
      <c r="C27" s="15">
        <v>2.69</v>
      </c>
      <c r="D27" s="14">
        <v>7.5</v>
      </c>
      <c r="E27" s="23">
        <f t="shared" si="0"/>
        <v>20.18</v>
      </c>
      <c r="F27" s="16">
        <v>0</v>
      </c>
      <c r="G27" s="23">
        <f t="shared" si="1"/>
        <v>0</v>
      </c>
      <c r="H27" s="23">
        <f t="shared" si="2"/>
        <v>20.18</v>
      </c>
    </row>
    <row r="28" spans="1:8" x14ac:dyDescent="0.25">
      <c r="A28" s="13" t="s">
        <v>27</v>
      </c>
      <c r="C28" s="23"/>
      <c r="E28" s="23"/>
    </row>
    <row r="29" spans="1:8" x14ac:dyDescent="0.25">
      <c r="A29" s="14" t="s">
        <v>397</v>
      </c>
      <c r="B29" s="14" t="s">
        <v>18</v>
      </c>
      <c r="C29" s="15">
        <v>1.19</v>
      </c>
      <c r="D29" s="14">
        <v>8</v>
      </c>
      <c r="E29" s="23">
        <f>ROUND(C29*D29,2)</f>
        <v>9.52</v>
      </c>
      <c r="F29" s="16">
        <v>0</v>
      </c>
      <c r="G29" s="23">
        <f>ROUND(E29*F29,2)</f>
        <v>0</v>
      </c>
      <c r="H29" s="23">
        <f>ROUND(E29-G29,2)</f>
        <v>9.52</v>
      </c>
    </row>
    <row r="30" spans="1:8" x14ac:dyDescent="0.25">
      <c r="A30" s="14" t="s">
        <v>507</v>
      </c>
      <c r="B30" s="14" t="s">
        <v>18</v>
      </c>
      <c r="C30" s="15">
        <v>3.02</v>
      </c>
      <c r="D30" s="14">
        <v>0.6</v>
      </c>
      <c r="E30" s="23">
        <f>ROUND(C30*D30,2)</f>
        <v>1.81</v>
      </c>
      <c r="F30" s="16">
        <v>0</v>
      </c>
      <c r="G30" s="23">
        <f>ROUND(E30*F30,2)</f>
        <v>0</v>
      </c>
      <c r="H30" s="23">
        <f>ROUND(E30-G30,2)</f>
        <v>1.81</v>
      </c>
    </row>
    <row r="31" spans="1:8" x14ac:dyDescent="0.25">
      <c r="A31" s="13" t="s">
        <v>33</v>
      </c>
      <c r="C31" s="23"/>
      <c r="E31" s="23"/>
    </row>
    <row r="32" spans="1:8" x14ac:dyDescent="0.25">
      <c r="A32" s="14" t="s">
        <v>193</v>
      </c>
      <c r="B32" s="14" t="s">
        <v>29</v>
      </c>
      <c r="C32" s="15">
        <v>6.31</v>
      </c>
      <c r="D32" s="14">
        <v>23</v>
      </c>
      <c r="E32" s="23">
        <f>ROUND(C32*D32,2)</f>
        <v>145.13</v>
      </c>
      <c r="F32" s="16">
        <v>0</v>
      </c>
      <c r="G32" s="23">
        <f>ROUND(E32*F32,2)</f>
        <v>0</v>
      </c>
      <c r="H32" s="23">
        <f>ROUND(E32-G32,2)</f>
        <v>145.13</v>
      </c>
    </row>
    <row r="33" spans="1:8" x14ac:dyDescent="0.25">
      <c r="A33" s="14" t="s">
        <v>194</v>
      </c>
      <c r="B33" s="14" t="s">
        <v>29</v>
      </c>
      <c r="C33" s="15">
        <v>1.93</v>
      </c>
      <c r="D33" s="14">
        <v>4.25</v>
      </c>
      <c r="E33" s="23">
        <f>ROUND(C33*D33,2)</f>
        <v>8.1999999999999993</v>
      </c>
      <c r="F33" s="16">
        <v>0</v>
      </c>
      <c r="G33" s="23">
        <f>ROUND(E33*F33,2)</f>
        <v>0</v>
      </c>
      <c r="H33" s="23">
        <f>ROUND(E33-G33,2)</f>
        <v>8.1999999999999993</v>
      </c>
    </row>
    <row r="34" spans="1:8" x14ac:dyDescent="0.25">
      <c r="A34" s="14" t="s">
        <v>176</v>
      </c>
      <c r="B34" s="14" t="s">
        <v>177</v>
      </c>
      <c r="C34" s="15">
        <v>0.28999999999999998</v>
      </c>
      <c r="D34" s="14">
        <v>4.25</v>
      </c>
      <c r="E34" s="23">
        <f>ROUND(C34*D34,2)</f>
        <v>1.23</v>
      </c>
      <c r="F34" s="16">
        <v>0</v>
      </c>
      <c r="G34" s="23">
        <f>ROUND(E34*F34,2)</f>
        <v>0</v>
      </c>
      <c r="H34" s="23">
        <f>ROUND(E34-G34,2)</f>
        <v>1.23</v>
      </c>
    </row>
    <row r="35" spans="1:8" x14ac:dyDescent="0.25">
      <c r="A35" s="13" t="s">
        <v>113</v>
      </c>
      <c r="C35" s="23"/>
      <c r="E35" s="23"/>
    </row>
    <row r="36" spans="1:8" x14ac:dyDescent="0.25">
      <c r="A36" s="14" t="s">
        <v>180</v>
      </c>
      <c r="B36" s="14" t="s">
        <v>26</v>
      </c>
      <c r="C36" s="15">
        <v>3.5</v>
      </c>
      <c r="D36" s="14">
        <v>1.5</v>
      </c>
      <c r="E36" s="23">
        <f>ROUND(C36*D36,2)</f>
        <v>5.25</v>
      </c>
      <c r="F36" s="16">
        <v>0</v>
      </c>
      <c r="G36" s="23">
        <f>ROUND(E36*F36,2)</f>
        <v>0</v>
      </c>
      <c r="H36" s="23">
        <f>ROUND(E36-G36,2)</f>
        <v>5.25</v>
      </c>
    </row>
    <row r="37" spans="1:8" x14ac:dyDescent="0.25">
      <c r="A37" s="14" t="s">
        <v>179</v>
      </c>
      <c r="B37" s="14" t="s">
        <v>26</v>
      </c>
      <c r="C37" s="15">
        <v>5</v>
      </c>
      <c r="D37" s="14">
        <v>0.5</v>
      </c>
      <c r="E37" s="23">
        <f>ROUND(C37*D37,2)</f>
        <v>2.5</v>
      </c>
      <c r="F37" s="16">
        <v>0</v>
      </c>
      <c r="G37" s="23">
        <f>ROUND(E37*F37,2)</f>
        <v>0</v>
      </c>
      <c r="H37" s="23">
        <f>ROUND(E37-G37,2)</f>
        <v>2.5</v>
      </c>
    </row>
    <row r="38" spans="1:8" x14ac:dyDescent="0.25">
      <c r="A38" s="14" t="s">
        <v>181</v>
      </c>
      <c r="B38" s="14" t="s">
        <v>26</v>
      </c>
      <c r="C38" s="15">
        <v>4.17</v>
      </c>
      <c r="D38" s="14">
        <v>0.5</v>
      </c>
      <c r="E38" s="23">
        <f>ROUND(C38*D38,2)</f>
        <v>2.09</v>
      </c>
      <c r="F38" s="16">
        <v>0</v>
      </c>
      <c r="G38" s="23">
        <f>ROUND(E38*F38,2)</f>
        <v>0</v>
      </c>
      <c r="H38" s="23">
        <f>ROUND(E38-G38,2)</f>
        <v>2.09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0.4</v>
      </c>
      <c r="E39" s="23">
        <f>ROUND(C39*D39,2)</f>
        <v>1.1399999999999999</v>
      </c>
      <c r="F39" s="16">
        <v>0</v>
      </c>
      <c r="G39" s="23">
        <f>ROUND(E39*F39,2)</f>
        <v>0</v>
      </c>
      <c r="H39" s="23">
        <f>ROUND(E39-G39,2)</f>
        <v>1.1399999999999999</v>
      </c>
    </row>
    <row r="40" spans="1:8" x14ac:dyDescent="0.25">
      <c r="A40" s="13" t="s">
        <v>61</v>
      </c>
      <c r="C40" s="23"/>
      <c r="E40" s="23"/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  <c r="C42" s="23"/>
      <c r="E42" s="23"/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  <c r="C44" s="23"/>
      <c r="E44" s="23"/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99</v>
      </c>
      <c r="C46" s="23"/>
      <c r="E46" s="23"/>
    </row>
    <row r="47" spans="1:8" x14ac:dyDescent="0.25">
      <c r="A47" s="14" t="s">
        <v>187</v>
      </c>
      <c r="B47" s="14" t="s">
        <v>48</v>
      </c>
      <c r="C47" s="15">
        <v>4.5</v>
      </c>
      <c r="D47" s="14">
        <v>0.5</v>
      </c>
      <c r="E47" s="23">
        <f>ROUND(C47*D47,2)</f>
        <v>2.25</v>
      </c>
      <c r="F47" s="16">
        <v>0</v>
      </c>
      <c r="G47" s="23">
        <f>ROUND(E47*F47,2)</f>
        <v>0</v>
      </c>
      <c r="H47" s="23">
        <f>ROUND(E47-G47,2)</f>
        <v>2.25</v>
      </c>
    </row>
    <row r="48" spans="1:8" x14ac:dyDescent="0.25">
      <c r="A48" s="13" t="s">
        <v>115</v>
      </c>
      <c r="C48" s="23"/>
      <c r="E48" s="23"/>
    </row>
    <row r="49" spans="1:8" x14ac:dyDescent="0.25">
      <c r="A49" s="14" t="s">
        <v>188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25">
      <c r="A50" s="13" t="s">
        <v>117</v>
      </c>
      <c r="C50" s="23"/>
      <c r="E50" s="23"/>
    </row>
    <row r="51" spans="1:8" x14ac:dyDescent="0.25">
      <c r="A51" s="14" t="s">
        <v>118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25">
      <c r="A52" s="13" t="s">
        <v>37</v>
      </c>
      <c r="C52" s="23"/>
      <c r="E52" s="23"/>
    </row>
    <row r="53" spans="1:8" x14ac:dyDescent="0.25">
      <c r="A53" s="14" t="s">
        <v>38</v>
      </c>
      <c r="B53" s="14" t="s">
        <v>39</v>
      </c>
      <c r="C53" s="15">
        <v>18.690000000000001</v>
      </c>
      <c r="D53" s="14">
        <v>0.5</v>
      </c>
      <c r="E53" s="23">
        <f>ROUND(C53*D53,2)</f>
        <v>9.35</v>
      </c>
      <c r="F53" s="16">
        <v>0</v>
      </c>
      <c r="G53" s="23">
        <f>ROUND(E53*F53,2)</f>
        <v>0</v>
      </c>
      <c r="H53" s="23">
        <f>ROUND(E53-G53,2)</f>
        <v>9.35</v>
      </c>
    </row>
    <row r="54" spans="1:8" x14ac:dyDescent="0.25">
      <c r="A54" s="14" t="s">
        <v>133</v>
      </c>
      <c r="B54" s="14" t="s">
        <v>39</v>
      </c>
      <c r="C54" s="15">
        <v>18.690000000000001</v>
      </c>
      <c r="D54" s="14">
        <v>0.11</v>
      </c>
      <c r="E54" s="23">
        <f>ROUND(C54*D54,2)</f>
        <v>2.06</v>
      </c>
      <c r="F54" s="16">
        <v>0</v>
      </c>
      <c r="G54" s="23">
        <f>ROUND(E54*F54,2)</f>
        <v>0</v>
      </c>
      <c r="H54" s="23">
        <f>ROUND(E54-G54,2)</f>
        <v>2.06</v>
      </c>
    </row>
    <row r="55" spans="1:8" x14ac:dyDescent="0.25">
      <c r="A55" s="13" t="s">
        <v>40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2.375</v>
      </c>
      <c r="E56" s="23">
        <f>ROUND(C56*D56,2)</f>
        <v>21.52</v>
      </c>
      <c r="F56" s="16">
        <v>0</v>
      </c>
      <c r="G56" s="23">
        <f>ROUND(E56*F56,2)</f>
        <v>0</v>
      </c>
      <c r="H56" s="23">
        <f>ROUND(E56-G56,2)</f>
        <v>21.52</v>
      </c>
    </row>
    <row r="57" spans="1:8" x14ac:dyDescent="0.25">
      <c r="A57" s="13" t="s">
        <v>43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25">
      <c r="A60" s="13" t="s">
        <v>100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18.7</v>
      </c>
      <c r="D62" s="14">
        <v>0.47960000000000003</v>
      </c>
      <c r="E62" s="23">
        <f>ROUND(C62*D62,2)</f>
        <v>8.9700000000000006</v>
      </c>
      <c r="F62" s="16">
        <v>0</v>
      </c>
      <c r="G62" s="23">
        <f>ROUND(E62*F62,2)</f>
        <v>0</v>
      </c>
      <c r="H62" s="23">
        <f>ROUND(E62-G62,2)</f>
        <v>8.9700000000000006</v>
      </c>
    </row>
    <row r="63" spans="1:8" x14ac:dyDescent="0.25">
      <c r="A63" s="13" t="s">
        <v>45</v>
      </c>
      <c r="C63" s="23"/>
      <c r="E63" s="23"/>
    </row>
    <row r="64" spans="1:8" x14ac:dyDescent="0.25">
      <c r="A64" s="14" t="s">
        <v>38</v>
      </c>
      <c r="B64" s="14" t="s">
        <v>19</v>
      </c>
      <c r="C64" s="15">
        <v>2.86</v>
      </c>
      <c r="D64" s="14">
        <v>7.2043999999999997</v>
      </c>
      <c r="E64" s="23">
        <f>ROUND(C64*D64,2)</f>
        <v>20.6</v>
      </c>
      <c r="F64" s="16">
        <v>0</v>
      </c>
      <c r="G64" s="23">
        <f>ROUND(E64*F64,2)</f>
        <v>0</v>
      </c>
      <c r="H64" s="23">
        <f>ROUND(E64-G64,2)</f>
        <v>20.6</v>
      </c>
    </row>
    <row r="65" spans="1:8" x14ac:dyDescent="0.25">
      <c r="A65" s="14" t="s">
        <v>133</v>
      </c>
      <c r="B65" s="14" t="s">
        <v>19</v>
      </c>
      <c r="C65" s="15">
        <v>2.86</v>
      </c>
      <c r="D65" s="14">
        <v>2.4064000000000001</v>
      </c>
      <c r="E65" s="23">
        <f>ROUND(C65*D65,2)</f>
        <v>6.88</v>
      </c>
      <c r="F65" s="16">
        <v>0</v>
      </c>
      <c r="G65" s="23">
        <f>ROUND(E65*F65,2)</f>
        <v>0</v>
      </c>
      <c r="H65" s="23">
        <f>ROUND(E65-G65,2)</f>
        <v>6.88</v>
      </c>
    </row>
    <row r="66" spans="1:8" x14ac:dyDescent="0.25">
      <c r="A66" s="14" t="s">
        <v>189</v>
      </c>
      <c r="B66" s="14" t="s">
        <v>19</v>
      </c>
      <c r="C66" s="15">
        <v>2.86</v>
      </c>
      <c r="D66" s="14">
        <v>21.995000000000001</v>
      </c>
      <c r="E66" s="23">
        <f>ROUND(C66*D66,2)</f>
        <v>62.91</v>
      </c>
      <c r="F66" s="16">
        <v>0</v>
      </c>
      <c r="G66" s="23">
        <f>ROUND(E66*F66,2)</f>
        <v>0</v>
      </c>
      <c r="H66" s="23">
        <f>ROUND(E66-G66,2)</f>
        <v>62.91</v>
      </c>
    </row>
    <row r="67" spans="1:8" x14ac:dyDescent="0.25">
      <c r="A67" s="13" t="s">
        <v>47</v>
      </c>
      <c r="C67" s="23"/>
      <c r="E67" s="23"/>
    </row>
    <row r="68" spans="1:8" x14ac:dyDescent="0.25">
      <c r="A68" s="14" t="s">
        <v>42</v>
      </c>
      <c r="B68" s="14" t="s">
        <v>48</v>
      </c>
      <c r="C68" s="15">
        <v>10.48</v>
      </c>
      <c r="D68" s="14">
        <v>1</v>
      </c>
      <c r="E68" s="23">
        <f>ROUND(C68*D68,2)</f>
        <v>10.48</v>
      </c>
      <c r="F68" s="16">
        <v>0</v>
      </c>
      <c r="G68" s="23">
        <f>ROUND(E68*F68,2)</f>
        <v>0</v>
      </c>
      <c r="H68" s="23">
        <f t="shared" ref="H68:H74" si="3">ROUND(E68-G68,2)</f>
        <v>10.48</v>
      </c>
    </row>
    <row r="69" spans="1:8" x14ac:dyDescent="0.25">
      <c r="A69" s="14" t="s">
        <v>38</v>
      </c>
      <c r="B69" s="14" t="s">
        <v>48</v>
      </c>
      <c r="C69" s="15">
        <v>5.7</v>
      </c>
      <c r="D69" s="14">
        <v>1</v>
      </c>
      <c r="E69" s="23">
        <f>ROUND(C69*D69,2)</f>
        <v>5.7</v>
      </c>
      <c r="F69" s="16">
        <v>0</v>
      </c>
      <c r="G69" s="23">
        <f>ROUND(E69*F69,2)</f>
        <v>0</v>
      </c>
      <c r="H69" s="23">
        <f t="shared" si="3"/>
        <v>5.7</v>
      </c>
    </row>
    <row r="70" spans="1:8" x14ac:dyDescent="0.25">
      <c r="A70" s="14" t="s">
        <v>133</v>
      </c>
      <c r="B70" s="14" t="s">
        <v>48</v>
      </c>
      <c r="C70" s="15">
        <v>6.44</v>
      </c>
      <c r="D70" s="14">
        <v>1</v>
      </c>
      <c r="E70" s="23">
        <f>ROUND(C70*D70,2)</f>
        <v>6.44</v>
      </c>
      <c r="F70" s="16">
        <v>0</v>
      </c>
      <c r="G70" s="23">
        <f>ROUND(E70*F70,2)</f>
        <v>0</v>
      </c>
      <c r="H70" s="23">
        <f t="shared" si="3"/>
        <v>6.44</v>
      </c>
    </row>
    <row r="71" spans="1:8" x14ac:dyDescent="0.25">
      <c r="A71" s="14" t="s">
        <v>189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25">
      <c r="A72" s="9" t="s">
        <v>49</v>
      </c>
      <c r="B72" s="9" t="s">
        <v>48</v>
      </c>
      <c r="C72" s="10">
        <v>31</v>
      </c>
      <c r="D72" s="9">
        <v>1</v>
      </c>
      <c r="E72" s="22">
        <f>ROUND(C72*D72,2)</f>
        <v>31</v>
      </c>
      <c r="F72" s="11">
        <v>0</v>
      </c>
      <c r="G72" s="22">
        <f>ROUND(E72*F72,2)</f>
        <v>0</v>
      </c>
      <c r="H72" s="22">
        <f t="shared" si="3"/>
        <v>31</v>
      </c>
    </row>
    <row r="73" spans="1:8" x14ac:dyDescent="0.25">
      <c r="A73" s="7" t="s">
        <v>50</v>
      </c>
      <c r="C73" s="23"/>
      <c r="E73" s="23">
        <f>SUM(E12:E72)</f>
        <v>1015.1700000000002</v>
      </c>
      <c r="G73" s="12">
        <f>SUM(G12:G72)</f>
        <v>0</v>
      </c>
      <c r="H73" s="12">
        <f t="shared" si="3"/>
        <v>1015.17</v>
      </c>
    </row>
    <row r="74" spans="1:8" x14ac:dyDescent="0.25">
      <c r="A74" s="7" t="s">
        <v>51</v>
      </c>
      <c r="C74" s="23"/>
      <c r="E74" s="23">
        <f>+E8-E73</f>
        <v>64.829999999999814</v>
      </c>
      <c r="G74" s="12">
        <f>+G8-G73</f>
        <v>0</v>
      </c>
      <c r="H74" s="12">
        <f t="shared" si="3"/>
        <v>64.83</v>
      </c>
    </row>
    <row r="75" spans="1:8" x14ac:dyDescent="0.25">
      <c r="A75" t="s">
        <v>12</v>
      </c>
      <c r="C75" s="23"/>
      <c r="E75" s="23"/>
    </row>
    <row r="76" spans="1:8" x14ac:dyDescent="0.25">
      <c r="A76" s="7" t="s">
        <v>52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29.38</v>
      </c>
      <c r="D77" s="14">
        <v>1</v>
      </c>
      <c r="E77" s="23">
        <f>ROUND(C77*D77,2)</f>
        <v>29.38</v>
      </c>
      <c r="F77" s="16">
        <v>0</v>
      </c>
      <c r="G77" s="23">
        <f>ROUND(E77*F77,2)</f>
        <v>0</v>
      </c>
      <c r="H77" s="23">
        <f t="shared" ref="H77:H83" si="4">ROUND(E77-G77,2)</f>
        <v>29.38</v>
      </c>
    </row>
    <row r="78" spans="1:8" x14ac:dyDescent="0.25">
      <c r="A78" s="14" t="s">
        <v>38</v>
      </c>
      <c r="B78" s="14" t="s">
        <v>48</v>
      </c>
      <c r="C78" s="15">
        <v>44.11</v>
      </c>
      <c r="D78" s="14">
        <v>1</v>
      </c>
      <c r="E78" s="23">
        <f>ROUND(C78*D78,2)</f>
        <v>44.11</v>
      </c>
      <c r="F78" s="16">
        <v>0</v>
      </c>
      <c r="G78" s="23">
        <f>ROUND(E78*F78,2)</f>
        <v>0</v>
      </c>
      <c r="H78" s="23">
        <f t="shared" si="4"/>
        <v>44.11</v>
      </c>
    </row>
    <row r="79" spans="1:8" x14ac:dyDescent="0.25">
      <c r="A79" s="14" t="s">
        <v>133</v>
      </c>
      <c r="B79" s="14" t="s">
        <v>48</v>
      </c>
      <c r="C79" s="15">
        <v>30.83</v>
      </c>
      <c r="D79" s="14">
        <v>1</v>
      </c>
      <c r="E79" s="23">
        <f>ROUND(C79*D79,2)</f>
        <v>30.83</v>
      </c>
      <c r="F79" s="16">
        <v>0</v>
      </c>
      <c r="G79" s="23">
        <f>ROUND(E79*F79,2)</f>
        <v>0</v>
      </c>
      <c r="H79" s="23">
        <f t="shared" si="4"/>
        <v>30.83</v>
      </c>
    </row>
    <row r="80" spans="1:8" x14ac:dyDescent="0.25">
      <c r="A80" s="9" t="s">
        <v>189</v>
      </c>
      <c r="B80" s="9" t="s">
        <v>48</v>
      </c>
      <c r="C80" s="10">
        <v>92.37</v>
      </c>
      <c r="D80" s="9">
        <v>1</v>
      </c>
      <c r="E80" s="22">
        <f>ROUND(C80*D80,2)</f>
        <v>92.37</v>
      </c>
      <c r="F80" s="11">
        <v>0</v>
      </c>
      <c r="G80" s="22">
        <f>ROUND(E80*F80,2)</f>
        <v>0</v>
      </c>
      <c r="H80" s="22">
        <f t="shared" si="4"/>
        <v>92.37</v>
      </c>
    </row>
    <row r="81" spans="1:8" x14ac:dyDescent="0.25">
      <c r="A81" s="7" t="s">
        <v>53</v>
      </c>
      <c r="C81" s="23"/>
      <c r="E81" s="23">
        <f>SUM(E77:E80)</f>
        <v>196.69</v>
      </c>
      <c r="G81" s="12">
        <f>SUM(G77:G80)</f>
        <v>0</v>
      </c>
      <c r="H81" s="12">
        <f t="shared" si="4"/>
        <v>196.69</v>
      </c>
    </row>
    <row r="82" spans="1:8" x14ac:dyDescent="0.25">
      <c r="A82" s="7" t="s">
        <v>54</v>
      </c>
      <c r="C82" s="23"/>
      <c r="E82" s="23">
        <f>+E73+E81</f>
        <v>1211.8600000000001</v>
      </c>
      <c r="G82" s="12">
        <f>+G73+G81</f>
        <v>0</v>
      </c>
      <c r="H82" s="12">
        <f t="shared" si="4"/>
        <v>1211.8599999999999</v>
      </c>
    </row>
    <row r="83" spans="1:8" x14ac:dyDescent="0.25">
      <c r="A83" s="7" t="s">
        <v>55</v>
      </c>
      <c r="C83" s="23"/>
      <c r="E83" s="23">
        <f>+E8-E82</f>
        <v>-131.86000000000013</v>
      </c>
      <c r="G83" s="12">
        <f>+G8-G82</f>
        <v>0</v>
      </c>
      <c r="H83" s="12">
        <f t="shared" si="4"/>
        <v>-131.86000000000001</v>
      </c>
    </row>
    <row r="84" spans="1:8" x14ac:dyDescent="0.25">
      <c r="A84" t="s">
        <v>119</v>
      </c>
      <c r="C84" s="23"/>
      <c r="E84" s="23"/>
    </row>
    <row r="85" spans="1:8" x14ac:dyDescent="0.25">
      <c r="A85" t="s">
        <v>424</v>
      </c>
      <c r="C85" s="23"/>
      <c r="E85" s="23"/>
    </row>
    <row r="86" spans="1:8" x14ac:dyDescent="0.25">
      <c r="A86" s="7" t="s">
        <v>120</v>
      </c>
      <c r="C86" s="23"/>
      <c r="E86" s="23"/>
    </row>
    <row r="87" spans="1:8" x14ac:dyDescent="0.25">
      <c r="A87" s="7" t="s">
        <v>121</v>
      </c>
      <c r="C87" s="23"/>
      <c r="E87" s="23"/>
    </row>
    <row r="98" spans="1:8" x14ac:dyDescent="0.25">
      <c r="A98" t="str" cm="1">
        <f t="array" aca="1" ref="A98" ca="1">MID(CELL("filename",A1),FIND("]",CELL("filename",A1))+1,256)</f>
        <v>rice6</v>
      </c>
    </row>
    <row r="99" spans="1:8" x14ac:dyDescent="0.25">
      <c r="A99" s="7" t="s">
        <v>50</v>
      </c>
      <c r="E99" s="25">
        <f>VLOOKUP(A99,$A$1:$H$98,5,FALSE)</f>
        <v>1015.1700000000002</v>
      </c>
    </row>
    <row r="100" spans="1:8" x14ac:dyDescent="0.25">
      <c r="A100" s="7" t="s">
        <v>288</v>
      </c>
      <c r="E100" s="25">
        <f>VLOOKUP(A100,$A$1:$H$98,5,FALSE)</f>
        <v>196.69</v>
      </c>
    </row>
    <row r="101" spans="1:8" x14ac:dyDescent="0.25">
      <c r="A101" s="7" t="s">
        <v>289</v>
      </c>
      <c r="E101" s="25">
        <f t="shared" ref="E101:E102" si="5">VLOOKUP(A101,$A$1:$H$98,5,FALSE)</f>
        <v>1211.8600000000001</v>
      </c>
    </row>
    <row r="102" spans="1:8" x14ac:dyDescent="0.25">
      <c r="A102" s="7" t="s">
        <v>55</v>
      </c>
      <c r="E102" s="25">
        <f t="shared" si="5"/>
        <v>-131.86000000000013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37B8-BB76-4D0A-9357-668C5DF89D49}">
  <sheetPr codeName="Sheet49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214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196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1.3</v>
      </c>
      <c r="E13" s="23">
        <f>ROUND(C13*D13,2)</f>
        <v>9.75</v>
      </c>
      <c r="F13" s="16">
        <v>0</v>
      </c>
      <c r="G13" s="23">
        <f>ROUND(E13*F13,2)</f>
        <v>0</v>
      </c>
      <c r="H13" s="23">
        <f>ROUND(E13-G13,2)</f>
        <v>9.75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166</v>
      </c>
      <c r="B15" s="14" t="s">
        <v>21</v>
      </c>
      <c r="C15" s="15">
        <v>22.4</v>
      </c>
      <c r="D15" s="14">
        <v>0.5</v>
      </c>
      <c r="E15" s="23">
        <f>ROUND(C15*D15,2)</f>
        <v>11.2</v>
      </c>
      <c r="F15" s="16">
        <v>0</v>
      </c>
      <c r="G15" s="23">
        <f>ROUND(E15*F15,2)</f>
        <v>0</v>
      </c>
      <c r="H15" s="23">
        <f>ROUND(E15-G15,2)</f>
        <v>11.2</v>
      </c>
    </row>
    <row r="16" spans="1:8" x14ac:dyDescent="0.25">
      <c r="A16" s="14" t="s">
        <v>153</v>
      </c>
      <c r="B16" s="14" t="s">
        <v>21</v>
      </c>
      <c r="C16" s="15">
        <v>36.68</v>
      </c>
      <c r="D16" s="14">
        <v>0.5</v>
      </c>
      <c r="E16" s="23">
        <f>ROUND(C16*D16,2)</f>
        <v>18.34</v>
      </c>
      <c r="F16" s="16">
        <v>0</v>
      </c>
      <c r="G16" s="23">
        <f>ROUND(E16*F16,2)</f>
        <v>0</v>
      </c>
      <c r="H16" s="23">
        <f>ROUND(E16-G16,2)</f>
        <v>18.34</v>
      </c>
    </row>
    <row r="17" spans="1:8" x14ac:dyDescent="0.25">
      <c r="A17" s="14" t="s">
        <v>167</v>
      </c>
      <c r="B17" s="14" t="s">
        <v>21</v>
      </c>
      <c r="C17" s="15">
        <v>25.98</v>
      </c>
      <c r="D17" s="14">
        <v>5.94</v>
      </c>
      <c r="E17" s="23">
        <f>ROUND(C17*D17,2)</f>
        <v>154.32</v>
      </c>
      <c r="F17" s="16">
        <v>0</v>
      </c>
      <c r="G17" s="23">
        <f>ROUND(E17*F17,2)</f>
        <v>0</v>
      </c>
      <c r="H17" s="23">
        <f>ROUND(E17-G17,2)</f>
        <v>154.32</v>
      </c>
    </row>
    <row r="18" spans="1:8" x14ac:dyDescent="0.25">
      <c r="A18" s="14" t="s">
        <v>168</v>
      </c>
      <c r="B18" s="14" t="s">
        <v>26</v>
      </c>
      <c r="C18" s="15">
        <v>18</v>
      </c>
      <c r="D18" s="14">
        <v>0.8</v>
      </c>
      <c r="E18" s="23">
        <f>ROUND(C18*D18,2)</f>
        <v>14.4</v>
      </c>
      <c r="F18" s="16">
        <v>0</v>
      </c>
      <c r="G18" s="23">
        <f>ROUND(E18*F18,2)</f>
        <v>0</v>
      </c>
      <c r="H18" s="23">
        <f>ROUND(E18-G18,2)</f>
        <v>14.4</v>
      </c>
    </row>
    <row r="19" spans="1:8" x14ac:dyDescent="0.25">
      <c r="A19" s="13" t="s">
        <v>24</v>
      </c>
      <c r="C19" s="23"/>
      <c r="E19" s="23"/>
    </row>
    <row r="20" spans="1:8" x14ac:dyDescent="0.25">
      <c r="A20" s="14" t="s">
        <v>25</v>
      </c>
      <c r="B20" s="14" t="s">
        <v>18</v>
      </c>
      <c r="C20" s="15">
        <v>0.12</v>
      </c>
      <c r="D20" s="14">
        <v>80</v>
      </c>
      <c r="E20" s="23">
        <f t="shared" ref="E20:E27" si="0">ROUND(C20*D20,2)</f>
        <v>9.6</v>
      </c>
      <c r="F20" s="16">
        <v>0</v>
      </c>
      <c r="G20" s="23">
        <f t="shared" ref="G20:G27" si="1">ROUND(E20*F20,2)</f>
        <v>0</v>
      </c>
      <c r="H20" s="23">
        <f t="shared" ref="H20:H27" si="2">ROUND(E20-G20,2)</f>
        <v>9.6</v>
      </c>
    </row>
    <row r="21" spans="1:8" x14ac:dyDescent="0.25">
      <c r="A21" s="14" t="s">
        <v>137</v>
      </c>
      <c r="B21" s="14" t="s">
        <v>26</v>
      </c>
      <c r="C21" s="15">
        <v>2.23</v>
      </c>
      <c r="D21" s="14">
        <v>2</v>
      </c>
      <c r="E21" s="23">
        <f t="shared" si="0"/>
        <v>4.46</v>
      </c>
      <c r="F21" s="16">
        <v>0</v>
      </c>
      <c r="G21" s="23">
        <f t="shared" si="1"/>
        <v>0</v>
      </c>
      <c r="H21" s="23">
        <f t="shared" si="2"/>
        <v>4.46</v>
      </c>
    </row>
    <row r="22" spans="1:8" x14ac:dyDescent="0.25">
      <c r="A22" s="14" t="s">
        <v>169</v>
      </c>
      <c r="B22" s="14" t="s">
        <v>26</v>
      </c>
      <c r="C22" s="15">
        <v>14.95</v>
      </c>
      <c r="D22" s="14">
        <v>1.3</v>
      </c>
      <c r="E22" s="23">
        <f t="shared" si="0"/>
        <v>19.440000000000001</v>
      </c>
      <c r="F22" s="16">
        <v>0</v>
      </c>
      <c r="G22" s="23">
        <f t="shared" si="1"/>
        <v>0</v>
      </c>
      <c r="H22" s="23">
        <f t="shared" si="2"/>
        <v>19.440000000000001</v>
      </c>
    </row>
    <row r="23" spans="1:8" x14ac:dyDescent="0.25">
      <c r="A23" s="14" t="s">
        <v>170</v>
      </c>
      <c r="B23" s="14" t="s">
        <v>18</v>
      </c>
      <c r="C23" s="15">
        <v>7.46</v>
      </c>
      <c r="D23" s="14">
        <v>3</v>
      </c>
      <c r="E23" s="23">
        <f t="shared" si="0"/>
        <v>22.38</v>
      </c>
      <c r="F23" s="16">
        <v>0</v>
      </c>
      <c r="G23" s="23">
        <f t="shared" si="1"/>
        <v>0</v>
      </c>
      <c r="H23" s="23">
        <f t="shared" si="2"/>
        <v>22.38</v>
      </c>
    </row>
    <row r="24" spans="1:8" x14ac:dyDescent="0.25">
      <c r="A24" s="14" t="s">
        <v>171</v>
      </c>
      <c r="B24" s="14" t="s">
        <v>18</v>
      </c>
      <c r="C24" s="15">
        <v>48.18</v>
      </c>
      <c r="D24" s="14">
        <v>0.5</v>
      </c>
      <c r="E24" s="23">
        <f t="shared" si="0"/>
        <v>24.09</v>
      </c>
      <c r="F24" s="16">
        <v>0</v>
      </c>
      <c r="G24" s="23">
        <f t="shared" si="1"/>
        <v>0</v>
      </c>
      <c r="H24" s="23">
        <f t="shared" si="2"/>
        <v>24.09</v>
      </c>
    </row>
    <row r="25" spans="1:8" x14ac:dyDescent="0.25">
      <c r="A25" s="14" t="s">
        <v>172</v>
      </c>
      <c r="B25" s="14" t="s">
        <v>26</v>
      </c>
      <c r="C25" s="15">
        <v>17.36</v>
      </c>
      <c r="D25" s="14">
        <v>2</v>
      </c>
      <c r="E25" s="23">
        <f t="shared" si="0"/>
        <v>34.72</v>
      </c>
      <c r="F25" s="16">
        <v>0</v>
      </c>
      <c r="G25" s="23">
        <f t="shared" si="1"/>
        <v>0</v>
      </c>
      <c r="H25" s="23">
        <f t="shared" si="2"/>
        <v>34.72</v>
      </c>
    </row>
    <row r="26" spans="1:8" x14ac:dyDescent="0.25">
      <c r="A26" s="14" t="s">
        <v>173</v>
      </c>
      <c r="B26" s="14" t="s">
        <v>18</v>
      </c>
      <c r="C26" s="15">
        <v>23.42</v>
      </c>
      <c r="D26" s="14">
        <v>0.67</v>
      </c>
      <c r="E26" s="23">
        <f t="shared" si="0"/>
        <v>15.69</v>
      </c>
      <c r="F26" s="16">
        <v>0</v>
      </c>
      <c r="G26" s="23">
        <f t="shared" si="1"/>
        <v>0</v>
      </c>
      <c r="H26" s="23">
        <f t="shared" si="2"/>
        <v>15.69</v>
      </c>
    </row>
    <row r="27" spans="1:8" x14ac:dyDescent="0.25">
      <c r="A27" s="14" t="s">
        <v>174</v>
      </c>
      <c r="B27" s="14" t="s">
        <v>18</v>
      </c>
      <c r="C27" s="15">
        <v>2.69</v>
      </c>
      <c r="D27" s="14">
        <v>7.5</v>
      </c>
      <c r="E27" s="23">
        <f t="shared" si="0"/>
        <v>20.18</v>
      </c>
      <c r="F27" s="16">
        <v>0</v>
      </c>
      <c r="G27" s="23">
        <f t="shared" si="1"/>
        <v>0</v>
      </c>
      <c r="H27" s="23">
        <f t="shared" si="2"/>
        <v>20.18</v>
      </c>
    </row>
    <row r="28" spans="1:8" x14ac:dyDescent="0.25">
      <c r="A28" s="13" t="s">
        <v>27</v>
      </c>
      <c r="C28" s="23"/>
      <c r="E28" s="23"/>
    </row>
    <row r="29" spans="1:8" x14ac:dyDescent="0.25">
      <c r="A29" s="14" t="s">
        <v>397</v>
      </c>
      <c r="B29" s="14" t="s">
        <v>18</v>
      </c>
      <c r="C29" s="15">
        <v>1.19</v>
      </c>
      <c r="D29" s="14">
        <v>8</v>
      </c>
      <c r="E29" s="23">
        <f>ROUND(C29*D29,2)</f>
        <v>9.52</v>
      </c>
      <c r="F29" s="16">
        <v>0</v>
      </c>
      <c r="G29" s="23">
        <f>ROUND(E29*F29,2)</f>
        <v>0</v>
      </c>
      <c r="H29" s="23">
        <f>ROUND(E29-G29,2)</f>
        <v>9.52</v>
      </c>
    </row>
    <row r="30" spans="1:8" x14ac:dyDescent="0.25">
      <c r="A30" s="14" t="s">
        <v>507</v>
      </c>
      <c r="B30" s="14" t="s">
        <v>18</v>
      </c>
      <c r="C30" s="15">
        <v>3.02</v>
      </c>
      <c r="D30" s="14">
        <v>0.6</v>
      </c>
      <c r="E30" s="23">
        <f>ROUND(C30*D30,2)</f>
        <v>1.81</v>
      </c>
      <c r="F30" s="16">
        <v>0</v>
      </c>
      <c r="G30" s="23">
        <f>ROUND(E30*F30,2)</f>
        <v>0</v>
      </c>
      <c r="H30" s="23">
        <f>ROUND(E30-G30,2)</f>
        <v>1.81</v>
      </c>
    </row>
    <row r="31" spans="1:8" x14ac:dyDescent="0.25">
      <c r="A31" s="13" t="s">
        <v>30</v>
      </c>
      <c r="C31" s="23"/>
      <c r="E31" s="23"/>
    </row>
    <row r="32" spans="1:8" x14ac:dyDescent="0.25">
      <c r="A32" s="14" t="s">
        <v>31</v>
      </c>
      <c r="B32" s="14" t="s">
        <v>32</v>
      </c>
      <c r="C32" s="15">
        <v>0.24</v>
      </c>
      <c r="D32" s="14">
        <v>33</v>
      </c>
      <c r="E32" s="23">
        <f>ROUND(C32*D32,2)</f>
        <v>7.92</v>
      </c>
      <c r="F32" s="16">
        <v>0</v>
      </c>
      <c r="G32" s="23">
        <f>ROUND(E32*F32,2)</f>
        <v>0</v>
      </c>
      <c r="H32" s="23">
        <f>ROUND(E32-G32,2)</f>
        <v>7.92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193</v>
      </c>
      <c r="B34" s="14" t="s">
        <v>29</v>
      </c>
      <c r="C34" s="15">
        <v>6.31</v>
      </c>
      <c r="D34" s="14">
        <v>23</v>
      </c>
      <c r="E34" s="23">
        <f>ROUND(C34*D34,2)</f>
        <v>145.13</v>
      </c>
      <c r="F34" s="16">
        <v>0</v>
      </c>
      <c r="G34" s="23">
        <f>ROUND(E34*F34,2)</f>
        <v>0</v>
      </c>
      <c r="H34" s="23">
        <f>ROUND(E34-G34,2)</f>
        <v>145.13</v>
      </c>
    </row>
    <row r="35" spans="1:8" x14ac:dyDescent="0.25">
      <c r="A35" s="14" t="s">
        <v>194</v>
      </c>
      <c r="B35" s="14" t="s">
        <v>29</v>
      </c>
      <c r="C35" s="15">
        <v>1.93</v>
      </c>
      <c r="D35" s="14">
        <v>4.25</v>
      </c>
      <c r="E35" s="23">
        <f>ROUND(C35*D35,2)</f>
        <v>8.1999999999999993</v>
      </c>
      <c r="F35" s="16">
        <v>0</v>
      </c>
      <c r="G35" s="23">
        <f>ROUND(E35*F35,2)</f>
        <v>0</v>
      </c>
      <c r="H35" s="23">
        <f>ROUND(E35-G35,2)</f>
        <v>8.1999999999999993</v>
      </c>
    </row>
    <row r="36" spans="1:8" x14ac:dyDescent="0.25">
      <c r="A36" s="14" t="s">
        <v>176</v>
      </c>
      <c r="B36" s="14" t="s">
        <v>177</v>
      </c>
      <c r="C36" s="15">
        <v>0.28999999999999998</v>
      </c>
      <c r="D36" s="14">
        <v>4.25</v>
      </c>
      <c r="E36" s="23">
        <f>ROUND(C36*D36,2)</f>
        <v>1.23</v>
      </c>
      <c r="F36" s="16">
        <v>0</v>
      </c>
      <c r="G36" s="23">
        <f>ROUND(E36*F36,2)</f>
        <v>0</v>
      </c>
      <c r="H36" s="23">
        <f>ROUND(E36-G36,2)</f>
        <v>1.23</v>
      </c>
    </row>
    <row r="37" spans="1:8" x14ac:dyDescent="0.25">
      <c r="A37" s="13" t="s">
        <v>113</v>
      </c>
      <c r="C37" s="23"/>
      <c r="E37" s="23"/>
    </row>
    <row r="38" spans="1:8" x14ac:dyDescent="0.25">
      <c r="A38" s="14" t="s">
        <v>180</v>
      </c>
      <c r="B38" s="14" t="s">
        <v>26</v>
      </c>
      <c r="C38" s="15">
        <v>3.5</v>
      </c>
      <c r="D38" s="14">
        <v>1.5</v>
      </c>
      <c r="E38" s="23">
        <f>ROUND(C38*D38,2)</f>
        <v>5.25</v>
      </c>
      <c r="F38" s="16">
        <v>0</v>
      </c>
      <c r="G38" s="23">
        <f>ROUND(E38*F38,2)</f>
        <v>0</v>
      </c>
      <c r="H38" s="23">
        <f>ROUND(E38-G38,2)</f>
        <v>5.25</v>
      </c>
    </row>
    <row r="39" spans="1:8" x14ac:dyDescent="0.25">
      <c r="A39" s="14" t="s">
        <v>179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25">
      <c r="A40" s="14" t="s">
        <v>181</v>
      </c>
      <c r="B40" s="14" t="s">
        <v>26</v>
      </c>
      <c r="C40" s="15">
        <v>4.17</v>
      </c>
      <c r="D40" s="14">
        <v>0.5</v>
      </c>
      <c r="E40" s="23">
        <f>ROUND(C40*D40,2)</f>
        <v>2.09</v>
      </c>
      <c r="F40" s="16">
        <v>0</v>
      </c>
      <c r="G40" s="23">
        <f>ROUND(E40*F40,2)</f>
        <v>0</v>
      </c>
      <c r="H40" s="23">
        <f>ROUND(E40-G40,2)</f>
        <v>2.09</v>
      </c>
    </row>
    <row r="41" spans="1:8" x14ac:dyDescent="0.25">
      <c r="A41" s="14" t="s">
        <v>182</v>
      </c>
      <c r="B41" s="14" t="s">
        <v>26</v>
      </c>
      <c r="C41" s="15">
        <v>2.86</v>
      </c>
      <c r="D41" s="14">
        <v>0.4</v>
      </c>
      <c r="E41" s="23">
        <f>ROUND(C41*D41,2)</f>
        <v>1.1399999999999999</v>
      </c>
      <c r="F41" s="16">
        <v>0</v>
      </c>
      <c r="G41" s="23">
        <f>ROUND(E41*F41,2)</f>
        <v>0</v>
      </c>
      <c r="H41" s="23">
        <f>ROUND(E41-G41,2)</f>
        <v>1.1399999999999999</v>
      </c>
    </row>
    <row r="42" spans="1:8" x14ac:dyDescent="0.25">
      <c r="A42" s="13" t="s">
        <v>61</v>
      </c>
      <c r="C42" s="23"/>
      <c r="E42" s="23"/>
    </row>
    <row r="43" spans="1:8" x14ac:dyDescent="0.25">
      <c r="A43" s="14" t="s">
        <v>183</v>
      </c>
      <c r="B43" s="14" t="s">
        <v>21</v>
      </c>
      <c r="C43" s="15">
        <v>13.6</v>
      </c>
      <c r="D43" s="14">
        <v>6.94</v>
      </c>
      <c r="E43" s="23">
        <f>ROUND(C43*D43,2)</f>
        <v>94.38</v>
      </c>
      <c r="F43" s="16">
        <v>0</v>
      </c>
      <c r="G43" s="23">
        <f>ROUND(E43*F43,2)</f>
        <v>0</v>
      </c>
      <c r="H43" s="23">
        <f>ROUND(E43-G43,2)</f>
        <v>94.38</v>
      </c>
    </row>
    <row r="44" spans="1:8" x14ac:dyDescent="0.25">
      <c r="A44" s="13" t="s">
        <v>130</v>
      </c>
      <c r="C44" s="23"/>
      <c r="E44" s="23"/>
    </row>
    <row r="45" spans="1:8" x14ac:dyDescent="0.25">
      <c r="A45" s="14" t="s">
        <v>184</v>
      </c>
      <c r="B45" s="14" t="s">
        <v>123</v>
      </c>
      <c r="C45" s="15">
        <v>0.3</v>
      </c>
      <c r="D45" s="14">
        <v>180</v>
      </c>
      <c r="E45" s="23">
        <f>ROUND(C45*D45,2)</f>
        <v>54</v>
      </c>
      <c r="F45" s="16">
        <v>0</v>
      </c>
      <c r="G45" s="23">
        <f>ROUND(E45*F45,2)</f>
        <v>0</v>
      </c>
      <c r="H45" s="23">
        <f>ROUND(E45-G45,2)</f>
        <v>54</v>
      </c>
    </row>
    <row r="46" spans="1:8" x14ac:dyDescent="0.25">
      <c r="A46" s="13" t="s">
        <v>185</v>
      </c>
      <c r="C46" s="23"/>
      <c r="E46" s="23"/>
    </row>
    <row r="47" spans="1:8" x14ac:dyDescent="0.25">
      <c r="A47" s="14" t="s">
        <v>186</v>
      </c>
      <c r="B47" s="14" t="s">
        <v>123</v>
      </c>
      <c r="C47" s="15">
        <v>0.4</v>
      </c>
      <c r="D47" s="14">
        <v>180</v>
      </c>
      <c r="E47" s="23">
        <f>ROUND(C47*D47,2)</f>
        <v>72</v>
      </c>
      <c r="F47" s="16">
        <v>0</v>
      </c>
      <c r="G47" s="23">
        <f>ROUND(E47*F47,2)</f>
        <v>0</v>
      </c>
      <c r="H47" s="23">
        <f>ROUND(E47-G47,2)</f>
        <v>72</v>
      </c>
    </row>
    <row r="48" spans="1:8" x14ac:dyDescent="0.25">
      <c r="A48" s="13" t="s">
        <v>99</v>
      </c>
      <c r="C48" s="23"/>
      <c r="E48" s="23"/>
    </row>
    <row r="49" spans="1:8" x14ac:dyDescent="0.25">
      <c r="A49" s="14" t="s">
        <v>187</v>
      </c>
      <c r="B49" s="14" t="s">
        <v>48</v>
      </c>
      <c r="C49" s="15">
        <v>4.5</v>
      </c>
      <c r="D49" s="14">
        <v>0.5</v>
      </c>
      <c r="E49" s="23">
        <f>ROUND(C49*D49,2)</f>
        <v>2.25</v>
      </c>
      <c r="F49" s="16">
        <v>0</v>
      </c>
      <c r="G49" s="23">
        <f>ROUND(E49*F49,2)</f>
        <v>0</v>
      </c>
      <c r="H49" s="23">
        <f>ROUND(E49-G49,2)</f>
        <v>2.25</v>
      </c>
    </row>
    <row r="50" spans="1:8" x14ac:dyDescent="0.25">
      <c r="A50" s="13" t="s">
        <v>115</v>
      </c>
      <c r="C50" s="23"/>
      <c r="E50" s="23"/>
    </row>
    <row r="51" spans="1:8" x14ac:dyDescent="0.25">
      <c r="A51" s="14" t="s">
        <v>188</v>
      </c>
      <c r="B51" s="14" t="s">
        <v>48</v>
      </c>
      <c r="C51" s="15">
        <v>8</v>
      </c>
      <c r="D51" s="14">
        <v>1</v>
      </c>
      <c r="E51" s="23">
        <f>ROUND(C51*D51,2)</f>
        <v>8</v>
      </c>
      <c r="F51" s="16">
        <v>0</v>
      </c>
      <c r="G51" s="23">
        <f>ROUND(E51*F51,2)</f>
        <v>0</v>
      </c>
      <c r="H51" s="23">
        <f>ROUND(E51-G51,2)</f>
        <v>8</v>
      </c>
    </row>
    <row r="52" spans="1:8" x14ac:dyDescent="0.25">
      <c r="A52" s="13" t="s">
        <v>117</v>
      </c>
      <c r="C52" s="23"/>
      <c r="E52" s="23"/>
    </row>
    <row r="53" spans="1:8" x14ac:dyDescent="0.25">
      <c r="A53" s="14" t="s">
        <v>118</v>
      </c>
      <c r="B53" s="14" t="s">
        <v>48</v>
      </c>
      <c r="C53" s="15">
        <v>10</v>
      </c>
      <c r="D53" s="14">
        <v>0.33300000000000002</v>
      </c>
      <c r="E53" s="23">
        <f>ROUND(C53*D53,2)</f>
        <v>3.33</v>
      </c>
      <c r="F53" s="16">
        <v>0</v>
      </c>
      <c r="G53" s="23">
        <f>ROUND(E53*F53,2)</f>
        <v>0</v>
      </c>
      <c r="H53" s="23">
        <f>ROUND(E53-G53,2)</f>
        <v>3.33</v>
      </c>
    </row>
    <row r="54" spans="1:8" x14ac:dyDescent="0.25">
      <c r="A54" s="13" t="s">
        <v>37</v>
      </c>
      <c r="C54" s="23"/>
      <c r="E54" s="23"/>
    </row>
    <row r="55" spans="1:8" x14ac:dyDescent="0.25">
      <c r="A55" s="14" t="s">
        <v>38</v>
      </c>
      <c r="B55" s="14" t="s">
        <v>39</v>
      </c>
      <c r="C55" s="15">
        <v>18.690000000000001</v>
      </c>
      <c r="D55" s="14">
        <v>0.52810000000000001</v>
      </c>
      <c r="E55" s="23">
        <f>ROUND(C55*D55,2)</f>
        <v>9.8699999999999992</v>
      </c>
      <c r="F55" s="16">
        <v>0</v>
      </c>
      <c r="G55" s="23">
        <f>ROUND(E55*F55,2)</f>
        <v>0</v>
      </c>
      <c r="H55" s="23">
        <f>ROUND(E55-G55,2)</f>
        <v>9.8699999999999992</v>
      </c>
    </row>
    <row r="56" spans="1:8" x14ac:dyDescent="0.25">
      <c r="A56" s="14" t="s">
        <v>133</v>
      </c>
      <c r="B56" s="14" t="s">
        <v>39</v>
      </c>
      <c r="C56" s="15">
        <v>18.690000000000001</v>
      </c>
      <c r="D56" s="14">
        <v>0.11</v>
      </c>
      <c r="E56" s="23">
        <f>ROUND(C56*D56,2)</f>
        <v>2.06</v>
      </c>
      <c r="F56" s="16">
        <v>0</v>
      </c>
      <c r="G56" s="23">
        <f>ROUND(E56*F56,2)</f>
        <v>0</v>
      </c>
      <c r="H56" s="23">
        <f>ROUND(E56-G56,2)</f>
        <v>2.06</v>
      </c>
    </row>
    <row r="57" spans="1:8" x14ac:dyDescent="0.25">
      <c r="A57" s="13" t="s">
        <v>40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1.125</v>
      </c>
      <c r="E58" s="23">
        <f>ROUND(C58*D58,2)</f>
        <v>10.19</v>
      </c>
      <c r="F58" s="16">
        <v>0</v>
      </c>
      <c r="G58" s="23">
        <f>ROUND(E58*F58,2)</f>
        <v>0</v>
      </c>
      <c r="H58" s="23">
        <f>ROUND(E58-G58,2)</f>
        <v>10.19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3.7499999999999999E-2</v>
      </c>
      <c r="E59" s="23">
        <f>ROUND(C59*D59,2)</f>
        <v>0.34</v>
      </c>
      <c r="F59" s="16">
        <v>0</v>
      </c>
      <c r="G59" s="23">
        <f>ROUND(E59*F59,2)</f>
        <v>0</v>
      </c>
      <c r="H59" s="23">
        <f>ROUND(E59-G59,2)</f>
        <v>0.34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0.47960000000000003</v>
      </c>
      <c r="E65" s="23">
        <f>ROUND(C65*D65,2)</f>
        <v>8.9700000000000006</v>
      </c>
      <c r="F65" s="16">
        <v>0</v>
      </c>
      <c r="G65" s="23">
        <f>ROUND(E65*F65,2)</f>
        <v>0</v>
      </c>
      <c r="H65" s="23">
        <f>ROUND(E65-G65,2)</f>
        <v>8.9700000000000006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7.4504999999999999</v>
      </c>
      <c r="E67" s="23">
        <f>ROUND(C67*D67,2)</f>
        <v>21.31</v>
      </c>
      <c r="F67" s="16">
        <v>0</v>
      </c>
      <c r="G67" s="23">
        <f>ROUND(E67*F67,2)</f>
        <v>0</v>
      </c>
      <c r="H67" s="23">
        <f>ROUND(E67-G67,2)</f>
        <v>21.31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2.4064000000000001</v>
      </c>
      <c r="E68" s="23">
        <f>ROUND(C68*D68,2)</f>
        <v>6.88</v>
      </c>
      <c r="F68" s="16">
        <v>0</v>
      </c>
      <c r="G68" s="23">
        <f>ROUND(E68*F68,2)</f>
        <v>0</v>
      </c>
      <c r="H68" s="23">
        <f>ROUND(E68-G68,2)</f>
        <v>6.88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18.736499999999999</v>
      </c>
      <c r="E69" s="23">
        <f>ROUND(C69*D69,2)</f>
        <v>53.59</v>
      </c>
      <c r="F69" s="16">
        <v>0</v>
      </c>
      <c r="G69" s="23">
        <f>ROUND(E69*F69,2)</f>
        <v>0</v>
      </c>
      <c r="H69" s="23">
        <f>ROUND(E69-G69,2)</f>
        <v>53.59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10.58</v>
      </c>
      <c r="D71" s="14">
        <v>1</v>
      </c>
      <c r="E71" s="23">
        <f>ROUND(C71*D71,2)</f>
        <v>10.58</v>
      </c>
      <c r="F71" s="16">
        <v>0</v>
      </c>
      <c r="G71" s="23">
        <f>ROUND(E71*F71,2)</f>
        <v>0</v>
      </c>
      <c r="H71" s="23">
        <f t="shared" ref="H71:H77" si="3">ROUND(E71-G71,2)</f>
        <v>10.58</v>
      </c>
    </row>
    <row r="72" spans="1:8" x14ac:dyDescent="0.25">
      <c r="A72" s="14" t="s">
        <v>38</v>
      </c>
      <c r="B72" s="14" t="s">
        <v>48</v>
      </c>
      <c r="C72" s="15">
        <v>5.88</v>
      </c>
      <c r="D72" s="14">
        <v>1</v>
      </c>
      <c r="E72" s="23">
        <f>ROUND(C72*D72,2)</f>
        <v>5.88</v>
      </c>
      <c r="F72" s="16">
        <v>0</v>
      </c>
      <c r="G72" s="23">
        <f>ROUND(E72*F72,2)</f>
        <v>0</v>
      </c>
      <c r="H72" s="23">
        <f t="shared" si="3"/>
        <v>5.88</v>
      </c>
    </row>
    <row r="73" spans="1:8" x14ac:dyDescent="0.25">
      <c r="A73" s="14" t="s">
        <v>133</v>
      </c>
      <c r="B73" s="14" t="s">
        <v>48</v>
      </c>
      <c r="C73" s="15">
        <v>6.44</v>
      </c>
      <c r="D73" s="14">
        <v>1</v>
      </c>
      <c r="E73" s="23">
        <f>ROUND(C73*D73,2)</f>
        <v>6.44</v>
      </c>
      <c r="F73" s="16">
        <v>0</v>
      </c>
      <c r="G73" s="23">
        <f>ROUND(E73*F73,2)</f>
        <v>0</v>
      </c>
      <c r="H73" s="23">
        <f t="shared" si="3"/>
        <v>6.44</v>
      </c>
    </row>
    <row r="74" spans="1:8" x14ac:dyDescent="0.25">
      <c r="A74" s="14" t="s">
        <v>189</v>
      </c>
      <c r="B74" s="14" t="s">
        <v>48</v>
      </c>
      <c r="C74" s="15">
        <v>13.96</v>
      </c>
      <c r="D74" s="14">
        <v>1</v>
      </c>
      <c r="E74" s="23">
        <f>ROUND(C74*D74,2)</f>
        <v>13.96</v>
      </c>
      <c r="F74" s="16">
        <v>0</v>
      </c>
      <c r="G74" s="23">
        <f>ROUND(E74*F74,2)</f>
        <v>0</v>
      </c>
      <c r="H74" s="23">
        <f t="shared" si="3"/>
        <v>13.96</v>
      </c>
    </row>
    <row r="75" spans="1:8" x14ac:dyDescent="0.25">
      <c r="A75" s="9" t="s">
        <v>49</v>
      </c>
      <c r="B75" s="9" t="s">
        <v>48</v>
      </c>
      <c r="C75" s="10">
        <v>30.75</v>
      </c>
      <c r="D75" s="9">
        <v>1</v>
      </c>
      <c r="E75" s="22">
        <f>ROUND(C75*D75,2)</f>
        <v>30.75</v>
      </c>
      <c r="F75" s="11">
        <v>0</v>
      </c>
      <c r="G75" s="22">
        <f>ROUND(E75*F75,2)</f>
        <v>0</v>
      </c>
      <c r="H75" s="22">
        <f t="shared" si="3"/>
        <v>30.75</v>
      </c>
    </row>
    <row r="76" spans="1:8" x14ac:dyDescent="0.25">
      <c r="A76" s="7" t="s">
        <v>50</v>
      </c>
      <c r="C76" s="23"/>
      <c r="E76" s="23">
        <f>SUM(E12:E75)</f>
        <v>1003.6900000000003</v>
      </c>
      <c r="G76" s="12">
        <f>SUM(G12:G75)</f>
        <v>0</v>
      </c>
      <c r="H76" s="12">
        <f t="shared" si="3"/>
        <v>1003.69</v>
      </c>
    </row>
    <row r="77" spans="1:8" x14ac:dyDescent="0.25">
      <c r="A77" s="7" t="s">
        <v>51</v>
      </c>
      <c r="C77" s="23"/>
      <c r="E77" s="23">
        <f>+E8-E76</f>
        <v>76.309999999999718</v>
      </c>
      <c r="G77" s="12">
        <f>+G8-G76</f>
        <v>0</v>
      </c>
      <c r="H77" s="12">
        <f t="shared" si="3"/>
        <v>76.31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30.4</v>
      </c>
      <c r="D80" s="14">
        <v>1</v>
      </c>
      <c r="E80" s="23">
        <f>ROUND(C80*D80,2)</f>
        <v>30.4</v>
      </c>
      <c r="F80" s="16">
        <v>0</v>
      </c>
      <c r="G80" s="23">
        <f>ROUND(E80*F80,2)</f>
        <v>0</v>
      </c>
      <c r="H80" s="23">
        <f t="shared" ref="H80:H86" si="4">ROUND(E80-G80,2)</f>
        <v>30.4</v>
      </c>
    </row>
    <row r="81" spans="1:8" x14ac:dyDescent="0.25">
      <c r="A81" s="14" t="s">
        <v>38</v>
      </c>
      <c r="B81" s="14" t="s">
        <v>48</v>
      </c>
      <c r="C81" s="15">
        <v>45.59</v>
      </c>
      <c r="D81" s="14">
        <v>1</v>
      </c>
      <c r="E81" s="23">
        <f>ROUND(C81*D81,2)</f>
        <v>45.59</v>
      </c>
      <c r="F81" s="16">
        <v>0</v>
      </c>
      <c r="G81" s="23">
        <f>ROUND(E81*F81,2)</f>
        <v>0</v>
      </c>
      <c r="H81" s="23">
        <f t="shared" si="4"/>
        <v>45.59</v>
      </c>
    </row>
    <row r="82" spans="1:8" x14ac:dyDescent="0.25">
      <c r="A82" s="14" t="s">
        <v>133</v>
      </c>
      <c r="B82" s="14" t="s">
        <v>48</v>
      </c>
      <c r="C82" s="15">
        <v>30.83</v>
      </c>
      <c r="D82" s="14">
        <v>1</v>
      </c>
      <c r="E82" s="23">
        <f>ROUND(C82*D82,2)</f>
        <v>30.83</v>
      </c>
      <c r="F82" s="16">
        <v>0</v>
      </c>
      <c r="G82" s="23">
        <f>ROUND(E82*F82,2)</f>
        <v>0</v>
      </c>
      <c r="H82" s="23">
        <f t="shared" si="4"/>
        <v>30.83</v>
      </c>
    </row>
    <row r="83" spans="1:8" x14ac:dyDescent="0.25">
      <c r="A83" s="9" t="s">
        <v>189</v>
      </c>
      <c r="B83" s="9" t="s">
        <v>48</v>
      </c>
      <c r="C83" s="10">
        <v>92.02</v>
      </c>
      <c r="D83" s="9">
        <v>1</v>
      </c>
      <c r="E83" s="22">
        <f>ROUND(C83*D83,2)</f>
        <v>92.02</v>
      </c>
      <c r="F83" s="11">
        <v>0</v>
      </c>
      <c r="G83" s="22">
        <f>ROUND(E83*F83,2)</f>
        <v>0</v>
      </c>
      <c r="H83" s="22">
        <f t="shared" si="4"/>
        <v>92.02</v>
      </c>
    </row>
    <row r="84" spans="1:8" x14ac:dyDescent="0.25">
      <c r="A84" s="7" t="s">
        <v>53</v>
      </c>
      <c r="C84" s="23"/>
      <c r="E84" s="23">
        <f>SUM(E80:E83)</f>
        <v>198.84</v>
      </c>
      <c r="G84" s="12">
        <f>SUM(G80:G83)</f>
        <v>0</v>
      </c>
      <c r="H84" s="12">
        <f t="shared" si="4"/>
        <v>198.84</v>
      </c>
    </row>
    <row r="85" spans="1:8" x14ac:dyDescent="0.25">
      <c r="A85" s="7" t="s">
        <v>54</v>
      </c>
      <c r="C85" s="23"/>
      <c r="E85" s="23">
        <f>+E76+E84</f>
        <v>1202.5300000000002</v>
      </c>
      <c r="G85" s="12">
        <f>+G76+G84</f>
        <v>0</v>
      </c>
      <c r="H85" s="12">
        <f t="shared" si="4"/>
        <v>1202.53</v>
      </c>
    </row>
    <row r="86" spans="1:8" x14ac:dyDescent="0.25">
      <c r="A86" s="7" t="s">
        <v>55</v>
      </c>
      <c r="C86" s="23"/>
      <c r="E86" s="23">
        <f>+E8-E85</f>
        <v>-122.5300000000002</v>
      </c>
      <c r="G86" s="12">
        <f>+G8-G85</f>
        <v>0</v>
      </c>
      <c r="H86" s="12">
        <f t="shared" si="4"/>
        <v>-122.53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A89" s="7" t="s">
        <v>120</v>
      </c>
      <c r="C89" s="23"/>
      <c r="E89" s="23"/>
    </row>
    <row r="90" spans="1:8" x14ac:dyDescent="0.25">
      <c r="A90" s="7" t="s">
        <v>121</v>
      </c>
      <c r="C90" s="23"/>
      <c r="E90" s="23"/>
    </row>
    <row r="98" spans="1:8" x14ac:dyDescent="0.25">
      <c r="A98" t="str" cm="1">
        <f t="array" aca="1" ref="A98" ca="1">MID(CELL("filename",A1),FIND("]",CELL("filename",A1))+1,256)</f>
        <v>rice7</v>
      </c>
    </row>
    <row r="99" spans="1:8" x14ac:dyDescent="0.25">
      <c r="A99" s="7" t="s">
        <v>50</v>
      </c>
      <c r="E99" s="25">
        <f>VLOOKUP(A99,$A$1:$H$98,5,FALSE)</f>
        <v>1003.6900000000003</v>
      </c>
    </row>
    <row r="100" spans="1:8" x14ac:dyDescent="0.25">
      <c r="A100" s="7" t="s">
        <v>288</v>
      </c>
      <c r="E100" s="25">
        <f>VLOOKUP(A100,$A$1:$H$98,5,FALSE)</f>
        <v>198.84</v>
      </c>
    </row>
    <row r="101" spans="1:8" x14ac:dyDescent="0.25">
      <c r="A101" s="7" t="s">
        <v>289</v>
      </c>
      <c r="E101" s="25">
        <f t="shared" ref="E101:E102" si="5">VLOOKUP(A101,$A$1:$H$98,5,FALSE)</f>
        <v>1202.5300000000002</v>
      </c>
    </row>
    <row r="102" spans="1:8" x14ac:dyDescent="0.25">
      <c r="A102" s="7" t="s">
        <v>55</v>
      </c>
      <c r="E102" s="25">
        <f t="shared" si="5"/>
        <v>-122.5300000000002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C298-D0D9-4DE9-80E2-F0705FFDB370}">
  <sheetPr codeName="Sheet50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215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197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510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1.3</v>
      </c>
      <c r="E13" s="23">
        <f>ROUND(C13*D13,2)</f>
        <v>9.75</v>
      </c>
      <c r="F13" s="16">
        <v>0</v>
      </c>
      <c r="G13" s="23">
        <f>ROUND(E13*F13,2)</f>
        <v>0</v>
      </c>
      <c r="H13" s="23">
        <f>ROUND(E13-G13,2)</f>
        <v>9.75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166</v>
      </c>
      <c r="B15" s="14" t="s">
        <v>21</v>
      </c>
      <c r="C15" s="15">
        <v>22.4</v>
      </c>
      <c r="D15" s="14">
        <v>0.5</v>
      </c>
      <c r="E15" s="23">
        <f>ROUND(C15*D15,2)</f>
        <v>11.2</v>
      </c>
      <c r="F15" s="16">
        <v>0</v>
      </c>
      <c r="G15" s="23">
        <f>ROUND(E15*F15,2)</f>
        <v>0</v>
      </c>
      <c r="H15" s="23">
        <f>ROUND(E15-G15,2)</f>
        <v>11.2</v>
      </c>
    </row>
    <row r="16" spans="1:8" x14ac:dyDescent="0.25">
      <c r="A16" s="14" t="s">
        <v>153</v>
      </c>
      <c r="B16" s="14" t="s">
        <v>21</v>
      </c>
      <c r="C16" s="15">
        <v>36.68</v>
      </c>
      <c r="D16" s="14">
        <v>0.5</v>
      </c>
      <c r="E16" s="23">
        <f>ROUND(C16*D16,2)</f>
        <v>18.34</v>
      </c>
      <c r="F16" s="16">
        <v>0</v>
      </c>
      <c r="G16" s="23">
        <f>ROUND(E16*F16,2)</f>
        <v>0</v>
      </c>
      <c r="H16" s="23">
        <f>ROUND(E16-G16,2)</f>
        <v>18.34</v>
      </c>
    </row>
    <row r="17" spans="1:8" x14ac:dyDescent="0.25">
      <c r="A17" s="14" t="s">
        <v>167</v>
      </c>
      <c r="B17" s="14" t="s">
        <v>21</v>
      </c>
      <c r="C17" s="15">
        <v>25.98</v>
      </c>
      <c r="D17" s="14">
        <v>5.94</v>
      </c>
      <c r="E17" s="23">
        <f>ROUND(C17*D17,2)</f>
        <v>154.32</v>
      </c>
      <c r="F17" s="16">
        <v>0</v>
      </c>
      <c r="G17" s="23">
        <f>ROUND(E17*F17,2)</f>
        <v>0</v>
      </c>
      <c r="H17" s="23">
        <f>ROUND(E17-G17,2)</f>
        <v>154.32</v>
      </c>
    </row>
    <row r="18" spans="1:8" x14ac:dyDescent="0.25">
      <c r="A18" s="14" t="s">
        <v>168</v>
      </c>
      <c r="B18" s="14" t="s">
        <v>26</v>
      </c>
      <c r="C18" s="15">
        <v>18</v>
      </c>
      <c r="D18" s="14">
        <v>0.8</v>
      </c>
      <c r="E18" s="23">
        <f>ROUND(C18*D18,2)</f>
        <v>14.4</v>
      </c>
      <c r="F18" s="16">
        <v>0</v>
      </c>
      <c r="G18" s="23">
        <f>ROUND(E18*F18,2)</f>
        <v>0</v>
      </c>
      <c r="H18" s="23">
        <f>ROUND(E18-G18,2)</f>
        <v>14.4</v>
      </c>
    </row>
    <row r="19" spans="1:8" x14ac:dyDescent="0.25">
      <c r="A19" s="13" t="s">
        <v>24</v>
      </c>
      <c r="C19" s="23"/>
      <c r="E19" s="23"/>
    </row>
    <row r="20" spans="1:8" x14ac:dyDescent="0.25">
      <c r="A20" s="14" t="s">
        <v>25</v>
      </c>
      <c r="B20" s="14" t="s">
        <v>18</v>
      </c>
      <c r="C20" s="15">
        <v>0.12</v>
      </c>
      <c r="D20" s="14">
        <v>80</v>
      </c>
      <c r="E20" s="23">
        <f t="shared" ref="E20:E27" si="0">ROUND(C20*D20,2)</f>
        <v>9.6</v>
      </c>
      <c r="F20" s="16">
        <v>0</v>
      </c>
      <c r="G20" s="23">
        <f t="shared" ref="G20:G27" si="1">ROUND(E20*F20,2)</f>
        <v>0</v>
      </c>
      <c r="H20" s="23">
        <f t="shared" ref="H20:H27" si="2">ROUND(E20-G20,2)</f>
        <v>9.6</v>
      </c>
    </row>
    <row r="21" spans="1:8" x14ac:dyDescent="0.25">
      <c r="A21" s="14" t="s">
        <v>137</v>
      </c>
      <c r="B21" s="14" t="s">
        <v>26</v>
      </c>
      <c r="C21" s="15">
        <v>2.23</v>
      </c>
      <c r="D21" s="14">
        <v>2</v>
      </c>
      <c r="E21" s="23">
        <f t="shared" si="0"/>
        <v>4.46</v>
      </c>
      <c r="F21" s="16">
        <v>0</v>
      </c>
      <c r="G21" s="23">
        <f t="shared" si="1"/>
        <v>0</v>
      </c>
      <c r="H21" s="23">
        <f t="shared" si="2"/>
        <v>4.46</v>
      </c>
    </row>
    <row r="22" spans="1:8" x14ac:dyDescent="0.25">
      <c r="A22" s="14" t="s">
        <v>169</v>
      </c>
      <c r="B22" s="14" t="s">
        <v>26</v>
      </c>
      <c r="C22" s="15">
        <v>14.95</v>
      </c>
      <c r="D22" s="14">
        <v>1.3</v>
      </c>
      <c r="E22" s="23">
        <f t="shared" si="0"/>
        <v>19.440000000000001</v>
      </c>
      <c r="F22" s="16">
        <v>0</v>
      </c>
      <c r="G22" s="23">
        <f t="shared" si="1"/>
        <v>0</v>
      </c>
      <c r="H22" s="23">
        <f t="shared" si="2"/>
        <v>19.440000000000001</v>
      </c>
    </row>
    <row r="23" spans="1:8" x14ac:dyDescent="0.25">
      <c r="A23" s="14" t="s">
        <v>170</v>
      </c>
      <c r="B23" s="14" t="s">
        <v>18</v>
      </c>
      <c r="C23" s="15">
        <v>7.46</v>
      </c>
      <c r="D23" s="14">
        <v>3</v>
      </c>
      <c r="E23" s="23">
        <f t="shared" si="0"/>
        <v>22.38</v>
      </c>
      <c r="F23" s="16">
        <v>0</v>
      </c>
      <c r="G23" s="23">
        <f t="shared" si="1"/>
        <v>0</v>
      </c>
      <c r="H23" s="23">
        <f t="shared" si="2"/>
        <v>22.38</v>
      </c>
    </row>
    <row r="24" spans="1:8" x14ac:dyDescent="0.25">
      <c r="A24" s="14" t="s">
        <v>171</v>
      </c>
      <c r="B24" s="14" t="s">
        <v>18</v>
      </c>
      <c r="C24" s="15">
        <v>48.18</v>
      </c>
      <c r="D24" s="14">
        <v>0.5</v>
      </c>
      <c r="E24" s="23">
        <f t="shared" si="0"/>
        <v>24.09</v>
      </c>
      <c r="F24" s="16">
        <v>0</v>
      </c>
      <c r="G24" s="23">
        <f t="shared" si="1"/>
        <v>0</v>
      </c>
      <c r="H24" s="23">
        <f t="shared" si="2"/>
        <v>24.09</v>
      </c>
    </row>
    <row r="25" spans="1:8" x14ac:dyDescent="0.25">
      <c r="A25" s="14" t="s">
        <v>172</v>
      </c>
      <c r="B25" s="14" t="s">
        <v>26</v>
      </c>
      <c r="C25" s="15">
        <v>17.36</v>
      </c>
      <c r="D25" s="14">
        <v>2</v>
      </c>
      <c r="E25" s="23">
        <f t="shared" si="0"/>
        <v>34.72</v>
      </c>
      <c r="F25" s="16">
        <v>0</v>
      </c>
      <c r="G25" s="23">
        <f t="shared" si="1"/>
        <v>0</v>
      </c>
      <c r="H25" s="23">
        <f t="shared" si="2"/>
        <v>34.72</v>
      </c>
    </row>
    <row r="26" spans="1:8" x14ac:dyDescent="0.25">
      <c r="A26" s="14" t="s">
        <v>173</v>
      </c>
      <c r="B26" s="14" t="s">
        <v>18</v>
      </c>
      <c r="C26" s="15">
        <v>23.42</v>
      </c>
      <c r="D26" s="14">
        <v>0.67</v>
      </c>
      <c r="E26" s="23">
        <f t="shared" si="0"/>
        <v>15.69</v>
      </c>
      <c r="F26" s="16">
        <v>0</v>
      </c>
      <c r="G26" s="23">
        <f t="shared" si="1"/>
        <v>0</v>
      </c>
      <c r="H26" s="23">
        <f t="shared" si="2"/>
        <v>15.69</v>
      </c>
    </row>
    <row r="27" spans="1:8" x14ac:dyDescent="0.25">
      <c r="A27" s="14" t="s">
        <v>174</v>
      </c>
      <c r="B27" s="14" t="s">
        <v>18</v>
      </c>
      <c r="C27" s="15">
        <v>2.69</v>
      </c>
      <c r="D27" s="14">
        <v>7.5</v>
      </c>
      <c r="E27" s="23">
        <f t="shared" si="0"/>
        <v>20.18</v>
      </c>
      <c r="F27" s="16">
        <v>0</v>
      </c>
      <c r="G27" s="23">
        <f t="shared" si="1"/>
        <v>0</v>
      </c>
      <c r="H27" s="23">
        <f t="shared" si="2"/>
        <v>20.18</v>
      </c>
    </row>
    <row r="28" spans="1:8" x14ac:dyDescent="0.25">
      <c r="A28" s="13" t="s">
        <v>27</v>
      </c>
      <c r="C28" s="23"/>
      <c r="E28" s="23"/>
    </row>
    <row r="29" spans="1:8" x14ac:dyDescent="0.25">
      <c r="A29" s="14" t="s">
        <v>397</v>
      </c>
      <c r="B29" s="14" t="s">
        <v>18</v>
      </c>
      <c r="C29" s="15">
        <v>1.19</v>
      </c>
      <c r="D29" s="14">
        <v>8</v>
      </c>
      <c r="E29" s="23">
        <f>ROUND(C29*D29,2)</f>
        <v>9.52</v>
      </c>
      <c r="F29" s="16">
        <v>0</v>
      </c>
      <c r="G29" s="23">
        <f>ROUND(E29*F29,2)</f>
        <v>0</v>
      </c>
      <c r="H29" s="23">
        <f>ROUND(E29-G29,2)</f>
        <v>9.52</v>
      </c>
    </row>
    <row r="30" spans="1:8" x14ac:dyDescent="0.25">
      <c r="A30" s="14" t="s">
        <v>507</v>
      </c>
      <c r="B30" s="14" t="s">
        <v>18</v>
      </c>
      <c r="C30" s="15">
        <v>3.02</v>
      </c>
      <c r="D30" s="14">
        <v>0.6</v>
      </c>
      <c r="E30" s="23">
        <f>ROUND(C30*D30,2)</f>
        <v>1.81</v>
      </c>
      <c r="F30" s="16">
        <v>0</v>
      </c>
      <c r="G30" s="23">
        <f>ROUND(E30*F30,2)</f>
        <v>0</v>
      </c>
      <c r="H30" s="23">
        <f>ROUND(E30-G30,2)</f>
        <v>1.81</v>
      </c>
    </row>
    <row r="31" spans="1:8" x14ac:dyDescent="0.25">
      <c r="A31" s="13" t="s">
        <v>33</v>
      </c>
      <c r="C31" s="23"/>
      <c r="E31" s="23"/>
    </row>
    <row r="32" spans="1:8" x14ac:dyDescent="0.25">
      <c r="A32" s="14" t="s">
        <v>193</v>
      </c>
      <c r="B32" s="14" t="s">
        <v>29</v>
      </c>
      <c r="C32" s="15">
        <v>6.31</v>
      </c>
      <c r="D32" s="14">
        <v>23</v>
      </c>
      <c r="E32" s="23">
        <f>ROUND(C32*D32,2)</f>
        <v>145.13</v>
      </c>
      <c r="F32" s="16">
        <v>0</v>
      </c>
      <c r="G32" s="23">
        <f>ROUND(E32*F32,2)</f>
        <v>0</v>
      </c>
      <c r="H32" s="23">
        <f>ROUND(E32-G32,2)</f>
        <v>145.13</v>
      </c>
    </row>
    <row r="33" spans="1:8" x14ac:dyDescent="0.25">
      <c r="A33" s="14" t="s">
        <v>194</v>
      </c>
      <c r="B33" s="14" t="s">
        <v>29</v>
      </c>
      <c r="C33" s="15">
        <v>1.93</v>
      </c>
      <c r="D33" s="14">
        <v>4.25</v>
      </c>
      <c r="E33" s="23">
        <f>ROUND(C33*D33,2)</f>
        <v>8.1999999999999993</v>
      </c>
      <c r="F33" s="16">
        <v>0</v>
      </c>
      <c r="G33" s="23">
        <f>ROUND(E33*F33,2)</f>
        <v>0</v>
      </c>
      <c r="H33" s="23">
        <f>ROUND(E33-G33,2)</f>
        <v>8.1999999999999993</v>
      </c>
    </row>
    <row r="34" spans="1:8" x14ac:dyDescent="0.25">
      <c r="A34" s="14" t="s">
        <v>176</v>
      </c>
      <c r="B34" s="14" t="s">
        <v>177</v>
      </c>
      <c r="C34" s="15">
        <v>0.28999999999999998</v>
      </c>
      <c r="D34" s="14">
        <v>4.25</v>
      </c>
      <c r="E34" s="23">
        <f>ROUND(C34*D34,2)</f>
        <v>1.23</v>
      </c>
      <c r="F34" s="16">
        <v>0</v>
      </c>
      <c r="G34" s="23">
        <f>ROUND(E34*F34,2)</f>
        <v>0</v>
      </c>
      <c r="H34" s="23">
        <f>ROUND(E34-G34,2)</f>
        <v>1.23</v>
      </c>
    </row>
    <row r="35" spans="1:8" x14ac:dyDescent="0.25">
      <c r="A35" s="13" t="s">
        <v>113</v>
      </c>
      <c r="C35" s="23"/>
      <c r="E35" s="23"/>
    </row>
    <row r="36" spans="1:8" x14ac:dyDescent="0.25">
      <c r="A36" s="14" t="s">
        <v>180</v>
      </c>
      <c r="B36" s="14" t="s">
        <v>26</v>
      </c>
      <c r="C36" s="15">
        <v>3.5</v>
      </c>
      <c r="D36" s="14">
        <v>1.5</v>
      </c>
      <c r="E36" s="23">
        <f>ROUND(C36*D36,2)</f>
        <v>5.25</v>
      </c>
      <c r="F36" s="16">
        <v>0</v>
      </c>
      <c r="G36" s="23">
        <f>ROUND(E36*F36,2)</f>
        <v>0</v>
      </c>
      <c r="H36" s="23">
        <f>ROUND(E36-G36,2)</f>
        <v>5.25</v>
      </c>
    </row>
    <row r="37" spans="1:8" x14ac:dyDescent="0.25">
      <c r="A37" s="14" t="s">
        <v>179</v>
      </c>
      <c r="B37" s="14" t="s">
        <v>26</v>
      </c>
      <c r="C37" s="15">
        <v>5</v>
      </c>
      <c r="D37" s="14">
        <v>0.5</v>
      </c>
      <c r="E37" s="23">
        <f>ROUND(C37*D37,2)</f>
        <v>2.5</v>
      </c>
      <c r="F37" s="16">
        <v>0</v>
      </c>
      <c r="G37" s="23">
        <f>ROUND(E37*F37,2)</f>
        <v>0</v>
      </c>
      <c r="H37" s="23">
        <f>ROUND(E37-G37,2)</f>
        <v>2.5</v>
      </c>
    </row>
    <row r="38" spans="1:8" x14ac:dyDescent="0.25">
      <c r="A38" s="14" t="s">
        <v>181</v>
      </c>
      <c r="B38" s="14" t="s">
        <v>26</v>
      </c>
      <c r="C38" s="15">
        <v>4.17</v>
      </c>
      <c r="D38" s="14">
        <v>0.5</v>
      </c>
      <c r="E38" s="23">
        <f>ROUND(C38*D38,2)</f>
        <v>2.09</v>
      </c>
      <c r="F38" s="16">
        <v>0</v>
      </c>
      <c r="G38" s="23">
        <f>ROUND(E38*F38,2)</f>
        <v>0</v>
      </c>
      <c r="H38" s="23">
        <f>ROUND(E38-G38,2)</f>
        <v>2.09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0.4</v>
      </c>
      <c r="E39" s="23">
        <f>ROUND(C39*D39,2)</f>
        <v>1.1399999999999999</v>
      </c>
      <c r="F39" s="16">
        <v>0</v>
      </c>
      <c r="G39" s="23">
        <f>ROUND(E39*F39,2)</f>
        <v>0</v>
      </c>
      <c r="H39" s="23">
        <f>ROUND(E39-G39,2)</f>
        <v>1.1399999999999999</v>
      </c>
    </row>
    <row r="40" spans="1:8" x14ac:dyDescent="0.25">
      <c r="A40" s="13" t="s">
        <v>61</v>
      </c>
      <c r="C40" s="23"/>
      <c r="E40" s="23"/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  <c r="C42" s="23"/>
      <c r="E42" s="23"/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  <c r="C44" s="23"/>
      <c r="E44" s="23"/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115</v>
      </c>
      <c r="C46" s="23"/>
      <c r="E46" s="23"/>
    </row>
    <row r="47" spans="1:8" x14ac:dyDescent="0.25">
      <c r="A47" s="14" t="s">
        <v>188</v>
      </c>
      <c r="B47" s="14" t="s">
        <v>48</v>
      </c>
      <c r="C47" s="15">
        <v>8</v>
      </c>
      <c r="D47" s="14">
        <v>1</v>
      </c>
      <c r="E47" s="23">
        <f>ROUND(C47*D47,2)</f>
        <v>8</v>
      </c>
      <c r="F47" s="16">
        <v>0</v>
      </c>
      <c r="G47" s="23">
        <f>ROUND(E47*F47,2)</f>
        <v>0</v>
      </c>
      <c r="H47" s="23">
        <f>ROUND(E47-G47,2)</f>
        <v>8</v>
      </c>
    </row>
    <row r="48" spans="1:8" x14ac:dyDescent="0.25">
      <c r="A48" s="13" t="s">
        <v>117</v>
      </c>
      <c r="C48" s="23"/>
      <c r="E48" s="23"/>
    </row>
    <row r="49" spans="1:8" x14ac:dyDescent="0.25">
      <c r="A49" s="14" t="s">
        <v>118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25">
      <c r="A50" s="13" t="s">
        <v>37</v>
      </c>
      <c r="C50" s="23"/>
      <c r="E50" s="23"/>
    </row>
    <row r="51" spans="1:8" x14ac:dyDescent="0.25">
      <c r="A51" s="14" t="s">
        <v>38</v>
      </c>
      <c r="B51" s="14" t="s">
        <v>39</v>
      </c>
      <c r="C51" s="15">
        <v>18.690000000000001</v>
      </c>
      <c r="D51" s="14">
        <v>0.42280000000000001</v>
      </c>
      <c r="E51" s="23">
        <f>ROUND(C51*D51,2)</f>
        <v>7.9</v>
      </c>
      <c r="F51" s="16">
        <v>0</v>
      </c>
      <c r="G51" s="23">
        <f>ROUND(E51*F51,2)</f>
        <v>0</v>
      </c>
      <c r="H51" s="23">
        <f>ROUND(E51-G51,2)</f>
        <v>7.9</v>
      </c>
    </row>
    <row r="52" spans="1:8" x14ac:dyDescent="0.25">
      <c r="A52" s="14" t="s">
        <v>133</v>
      </c>
      <c r="B52" s="14" t="s">
        <v>39</v>
      </c>
      <c r="C52" s="15">
        <v>18.690000000000001</v>
      </c>
      <c r="D52" s="14">
        <v>0.11</v>
      </c>
      <c r="E52" s="23">
        <f>ROUND(C52*D52,2)</f>
        <v>2.06</v>
      </c>
      <c r="F52" s="16">
        <v>0</v>
      </c>
      <c r="G52" s="23">
        <f>ROUND(E52*F52,2)</f>
        <v>0</v>
      </c>
      <c r="H52" s="23">
        <f>ROUND(E52-G52,2)</f>
        <v>2.06</v>
      </c>
    </row>
    <row r="53" spans="1:8" x14ac:dyDescent="0.25">
      <c r="A53" s="13" t="s">
        <v>40</v>
      </c>
      <c r="C53" s="23"/>
      <c r="E53" s="23"/>
    </row>
    <row r="54" spans="1:8" x14ac:dyDescent="0.25">
      <c r="A54" s="14" t="s">
        <v>41</v>
      </c>
      <c r="B54" s="14" t="s">
        <v>39</v>
      </c>
      <c r="C54" s="15">
        <v>9.06</v>
      </c>
      <c r="D54" s="14">
        <v>1.05</v>
      </c>
      <c r="E54" s="23">
        <f>ROUND(C54*D54,2)</f>
        <v>9.51</v>
      </c>
      <c r="F54" s="16">
        <v>0</v>
      </c>
      <c r="G54" s="23">
        <f>ROUND(E54*F54,2)</f>
        <v>0</v>
      </c>
      <c r="H54" s="23">
        <f>ROUND(E54-G54,2)</f>
        <v>9.51</v>
      </c>
    </row>
    <row r="55" spans="1:8" x14ac:dyDescent="0.25">
      <c r="A55" s="13" t="s">
        <v>43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0.25</v>
      </c>
      <c r="E56" s="23">
        <f>ROUND(C56*D56,2)</f>
        <v>2.27</v>
      </c>
      <c r="F56" s="16">
        <v>0</v>
      </c>
      <c r="G56" s="23">
        <f>ROUND(E56*F56,2)</f>
        <v>0</v>
      </c>
      <c r="H56" s="23">
        <f>ROUND(E56-G56,2)</f>
        <v>2.27</v>
      </c>
    </row>
    <row r="57" spans="1:8" x14ac:dyDescent="0.25">
      <c r="A57" s="14" t="s">
        <v>42</v>
      </c>
      <c r="B57" s="14" t="s">
        <v>39</v>
      </c>
      <c r="C57" s="15">
        <v>9.06</v>
      </c>
      <c r="D57" s="14">
        <v>7.8600000000000003E-2</v>
      </c>
      <c r="E57" s="23">
        <f>ROUND(C57*D57,2)</f>
        <v>0.71</v>
      </c>
      <c r="F57" s="16">
        <v>0</v>
      </c>
      <c r="G57" s="23">
        <f>ROUND(E57*F57,2)</f>
        <v>0</v>
      </c>
      <c r="H57" s="23">
        <f>ROUND(E57-G57,2)</f>
        <v>0.71</v>
      </c>
    </row>
    <row r="58" spans="1:8" x14ac:dyDescent="0.25">
      <c r="A58" s="13" t="s">
        <v>100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0.7</v>
      </c>
      <c r="E59" s="23">
        <f>ROUND(C59*D59,2)</f>
        <v>6.34</v>
      </c>
      <c r="F59" s="16">
        <v>0</v>
      </c>
      <c r="G59" s="23">
        <f>ROUND(E59*F59,2)</f>
        <v>0</v>
      </c>
      <c r="H59" s="23">
        <f>ROUND(E59-G59,2)</f>
        <v>6.34</v>
      </c>
    </row>
    <row r="60" spans="1:8" x14ac:dyDescent="0.25">
      <c r="A60" s="14" t="s">
        <v>44</v>
      </c>
      <c r="B60" s="14" t="s">
        <v>39</v>
      </c>
      <c r="C60" s="15">
        <v>18.7</v>
      </c>
      <c r="D60" s="14">
        <v>0.47960000000000003</v>
      </c>
      <c r="E60" s="23">
        <f>ROUND(C60*D60,2)</f>
        <v>8.9700000000000006</v>
      </c>
      <c r="F60" s="16">
        <v>0</v>
      </c>
      <c r="G60" s="23">
        <f>ROUND(E60*F60,2)</f>
        <v>0</v>
      </c>
      <c r="H60" s="23">
        <f>ROUND(E60-G60,2)</f>
        <v>8.9700000000000006</v>
      </c>
    </row>
    <row r="61" spans="1:8" x14ac:dyDescent="0.25">
      <c r="A61" s="13" t="s">
        <v>45</v>
      </c>
      <c r="C61" s="23"/>
      <c r="E61" s="23"/>
    </row>
    <row r="62" spans="1:8" x14ac:dyDescent="0.25">
      <c r="A62" s="14" t="s">
        <v>38</v>
      </c>
      <c r="B62" s="14" t="s">
        <v>19</v>
      </c>
      <c r="C62" s="15">
        <v>2.86</v>
      </c>
      <c r="D62" s="14">
        <v>6.5293999999999999</v>
      </c>
      <c r="E62" s="23">
        <f>ROUND(C62*D62,2)</f>
        <v>18.670000000000002</v>
      </c>
      <c r="F62" s="16">
        <v>0</v>
      </c>
      <c r="G62" s="23">
        <f>ROUND(E62*F62,2)</f>
        <v>0</v>
      </c>
      <c r="H62" s="23">
        <f>ROUND(E62-G62,2)</f>
        <v>18.670000000000002</v>
      </c>
    </row>
    <row r="63" spans="1:8" x14ac:dyDescent="0.25">
      <c r="A63" s="14" t="s">
        <v>133</v>
      </c>
      <c r="B63" s="14" t="s">
        <v>19</v>
      </c>
      <c r="C63" s="15">
        <v>2.86</v>
      </c>
      <c r="D63" s="14">
        <v>2.4064000000000001</v>
      </c>
      <c r="E63" s="23">
        <f>ROUND(C63*D63,2)</f>
        <v>6.88</v>
      </c>
      <c r="F63" s="16">
        <v>0</v>
      </c>
      <c r="G63" s="23">
        <f>ROUND(E63*F63,2)</f>
        <v>0</v>
      </c>
      <c r="H63" s="23">
        <f>ROUND(E63-G63,2)</f>
        <v>6.88</v>
      </c>
    </row>
    <row r="64" spans="1:8" x14ac:dyDescent="0.25">
      <c r="A64" s="14" t="s">
        <v>189</v>
      </c>
      <c r="B64" s="14" t="s">
        <v>19</v>
      </c>
      <c r="C64" s="15">
        <v>2.86</v>
      </c>
      <c r="D64" s="14">
        <v>15.4779</v>
      </c>
      <c r="E64" s="23">
        <f>ROUND(C64*D64,2)</f>
        <v>44.27</v>
      </c>
      <c r="F64" s="16">
        <v>0</v>
      </c>
      <c r="G64" s="23">
        <f>ROUND(E64*F64,2)</f>
        <v>0</v>
      </c>
      <c r="H64" s="23">
        <f>ROUND(E64-G64,2)</f>
        <v>44.27</v>
      </c>
    </row>
    <row r="65" spans="1:8" x14ac:dyDescent="0.25">
      <c r="A65" s="13" t="s">
        <v>47</v>
      </c>
      <c r="C65" s="23"/>
      <c r="E65" s="23"/>
    </row>
    <row r="66" spans="1:8" x14ac:dyDescent="0.25">
      <c r="A66" s="14" t="s">
        <v>42</v>
      </c>
      <c r="B66" s="14" t="s">
        <v>48</v>
      </c>
      <c r="C66" s="15">
        <v>10.33</v>
      </c>
      <c r="D66" s="14">
        <v>1</v>
      </c>
      <c r="E66" s="23">
        <f>ROUND(C66*D66,2)</f>
        <v>10.33</v>
      </c>
      <c r="F66" s="16">
        <v>0</v>
      </c>
      <c r="G66" s="23">
        <f>ROUND(E66*F66,2)</f>
        <v>0</v>
      </c>
      <c r="H66" s="23">
        <f t="shared" ref="H66:H72" si="3">ROUND(E66-G66,2)</f>
        <v>10.33</v>
      </c>
    </row>
    <row r="67" spans="1:8" x14ac:dyDescent="0.25">
      <c r="A67" s="14" t="s">
        <v>38</v>
      </c>
      <c r="B67" s="14" t="s">
        <v>48</v>
      </c>
      <c r="C67" s="15">
        <v>5.17</v>
      </c>
      <c r="D67" s="14">
        <v>1</v>
      </c>
      <c r="E67" s="23">
        <f>ROUND(C67*D67,2)</f>
        <v>5.17</v>
      </c>
      <c r="F67" s="16">
        <v>0</v>
      </c>
      <c r="G67" s="23">
        <f>ROUND(E67*F67,2)</f>
        <v>0</v>
      </c>
      <c r="H67" s="23">
        <f t="shared" si="3"/>
        <v>5.17</v>
      </c>
    </row>
    <row r="68" spans="1:8" x14ac:dyDescent="0.25">
      <c r="A68" s="14" t="s">
        <v>133</v>
      </c>
      <c r="B68" s="14" t="s">
        <v>48</v>
      </c>
      <c r="C68" s="15">
        <v>6.44</v>
      </c>
      <c r="D68" s="14">
        <v>1</v>
      </c>
      <c r="E68" s="23">
        <f>ROUND(C68*D68,2)</f>
        <v>6.44</v>
      </c>
      <c r="F68" s="16">
        <v>0</v>
      </c>
      <c r="G68" s="23">
        <f>ROUND(E68*F68,2)</f>
        <v>0</v>
      </c>
      <c r="H68" s="23">
        <f t="shared" si="3"/>
        <v>6.44</v>
      </c>
    </row>
    <row r="69" spans="1:8" x14ac:dyDescent="0.25">
      <c r="A69" s="14" t="s">
        <v>189</v>
      </c>
      <c r="B69" s="14" t="s">
        <v>48</v>
      </c>
      <c r="C69" s="15">
        <v>11.8</v>
      </c>
      <c r="D69" s="14">
        <v>1</v>
      </c>
      <c r="E69" s="23">
        <f>ROUND(C69*D69,2)</f>
        <v>11.8</v>
      </c>
      <c r="F69" s="16">
        <v>0</v>
      </c>
      <c r="G69" s="23">
        <f>ROUND(E69*F69,2)</f>
        <v>0</v>
      </c>
      <c r="H69" s="23">
        <f t="shared" si="3"/>
        <v>11.8</v>
      </c>
    </row>
    <row r="70" spans="1:8" x14ac:dyDescent="0.25">
      <c r="A70" s="9" t="s">
        <v>49</v>
      </c>
      <c r="B70" s="9" t="s">
        <v>48</v>
      </c>
      <c r="C70" s="10">
        <v>29.74</v>
      </c>
      <c r="D70" s="9">
        <v>1</v>
      </c>
      <c r="E70" s="22">
        <f>ROUND(C70*D70,2)</f>
        <v>29.74</v>
      </c>
      <c r="F70" s="11">
        <v>0</v>
      </c>
      <c r="G70" s="22">
        <f>ROUND(E70*F70,2)</f>
        <v>0</v>
      </c>
      <c r="H70" s="22">
        <f t="shared" si="3"/>
        <v>29.74</v>
      </c>
    </row>
    <row r="71" spans="1:8" x14ac:dyDescent="0.25">
      <c r="A71" s="7" t="s">
        <v>50</v>
      </c>
      <c r="C71" s="23"/>
      <c r="E71" s="23">
        <f>SUM(E12:E70)</f>
        <v>974.44</v>
      </c>
      <c r="G71" s="12">
        <f>SUM(G12:G70)</f>
        <v>0</v>
      </c>
      <c r="H71" s="12">
        <f t="shared" si="3"/>
        <v>974.44</v>
      </c>
    </row>
    <row r="72" spans="1:8" x14ac:dyDescent="0.25">
      <c r="A72" s="7" t="s">
        <v>51</v>
      </c>
      <c r="C72" s="23"/>
      <c r="E72" s="23">
        <f>+E8-E71</f>
        <v>105.55999999999995</v>
      </c>
      <c r="G72" s="12">
        <f>+G8-G71</f>
        <v>0</v>
      </c>
      <c r="H72" s="12">
        <f t="shared" si="3"/>
        <v>105.56</v>
      </c>
    </row>
    <row r="73" spans="1:8" x14ac:dyDescent="0.25">
      <c r="A73" t="s">
        <v>12</v>
      </c>
      <c r="C73" s="23"/>
      <c r="E73" s="23"/>
    </row>
    <row r="74" spans="1:8" x14ac:dyDescent="0.25">
      <c r="A74" s="7" t="s">
        <v>52</v>
      </c>
      <c r="C74" s="23"/>
      <c r="E74" s="23"/>
    </row>
    <row r="75" spans="1:8" x14ac:dyDescent="0.25">
      <c r="A75" s="14" t="s">
        <v>42</v>
      </c>
      <c r="B75" s="14" t="s">
        <v>48</v>
      </c>
      <c r="C75" s="15">
        <v>28.54</v>
      </c>
      <c r="D75" s="14">
        <v>1</v>
      </c>
      <c r="E75" s="23">
        <f>ROUND(C75*D75,2)</f>
        <v>28.54</v>
      </c>
      <c r="F75" s="16">
        <v>0</v>
      </c>
      <c r="G75" s="23">
        <f>ROUND(E75*F75,2)</f>
        <v>0</v>
      </c>
      <c r="H75" s="23">
        <f t="shared" ref="H75:H81" si="4">ROUND(E75-G75,2)</f>
        <v>28.54</v>
      </c>
    </row>
    <row r="76" spans="1:8" x14ac:dyDescent="0.25">
      <c r="A76" s="14" t="s">
        <v>38</v>
      </c>
      <c r="B76" s="14" t="s">
        <v>48</v>
      </c>
      <c r="C76" s="15">
        <v>40.06</v>
      </c>
      <c r="D76" s="14">
        <v>1</v>
      </c>
      <c r="E76" s="23">
        <f>ROUND(C76*D76,2)</f>
        <v>40.06</v>
      </c>
      <c r="F76" s="16">
        <v>0</v>
      </c>
      <c r="G76" s="23">
        <f>ROUND(E76*F76,2)</f>
        <v>0</v>
      </c>
      <c r="H76" s="23">
        <f t="shared" si="4"/>
        <v>40.06</v>
      </c>
    </row>
    <row r="77" spans="1:8" x14ac:dyDescent="0.25">
      <c r="A77" s="14" t="s">
        <v>133</v>
      </c>
      <c r="B77" s="14" t="s">
        <v>48</v>
      </c>
      <c r="C77" s="15">
        <v>30.83</v>
      </c>
      <c r="D77" s="14">
        <v>1</v>
      </c>
      <c r="E77" s="23">
        <f>ROUND(C77*D77,2)</f>
        <v>30.83</v>
      </c>
      <c r="F77" s="16">
        <v>0</v>
      </c>
      <c r="G77" s="23">
        <f>ROUND(E77*F77,2)</f>
        <v>0</v>
      </c>
      <c r="H77" s="23">
        <f t="shared" si="4"/>
        <v>30.83</v>
      </c>
    </row>
    <row r="78" spans="1:8" x14ac:dyDescent="0.25">
      <c r="A78" s="9" t="s">
        <v>189</v>
      </c>
      <c r="B78" s="9" t="s">
        <v>48</v>
      </c>
      <c r="C78" s="10">
        <v>91.67</v>
      </c>
      <c r="D78" s="9">
        <v>1</v>
      </c>
      <c r="E78" s="22">
        <f>ROUND(C78*D78,2)</f>
        <v>91.67</v>
      </c>
      <c r="F78" s="11">
        <v>0</v>
      </c>
      <c r="G78" s="22">
        <f>ROUND(E78*F78,2)</f>
        <v>0</v>
      </c>
      <c r="H78" s="22">
        <f t="shared" si="4"/>
        <v>91.67</v>
      </c>
    </row>
    <row r="79" spans="1:8" x14ac:dyDescent="0.25">
      <c r="A79" s="7" t="s">
        <v>53</v>
      </c>
      <c r="C79" s="23"/>
      <c r="E79" s="23">
        <f>SUM(E75:E78)</f>
        <v>191.1</v>
      </c>
      <c r="G79" s="12">
        <f>SUM(G75:G78)</f>
        <v>0</v>
      </c>
      <c r="H79" s="12">
        <f t="shared" si="4"/>
        <v>191.1</v>
      </c>
    </row>
    <row r="80" spans="1:8" x14ac:dyDescent="0.25">
      <c r="A80" s="7" t="s">
        <v>54</v>
      </c>
      <c r="C80" s="23"/>
      <c r="E80" s="23">
        <f>+E71+E79</f>
        <v>1165.54</v>
      </c>
      <c r="G80" s="12">
        <f>+G71+G79</f>
        <v>0</v>
      </c>
      <c r="H80" s="12">
        <f t="shared" si="4"/>
        <v>1165.54</v>
      </c>
    </row>
    <row r="81" spans="1:8" x14ac:dyDescent="0.25">
      <c r="A81" s="7" t="s">
        <v>55</v>
      </c>
      <c r="C81" s="23"/>
      <c r="E81" s="23">
        <f>+E8-E80</f>
        <v>-85.539999999999964</v>
      </c>
      <c r="G81" s="12">
        <f>+G8-G80</f>
        <v>0</v>
      </c>
      <c r="H81" s="12">
        <f t="shared" si="4"/>
        <v>-85.54</v>
      </c>
    </row>
    <row r="82" spans="1:8" x14ac:dyDescent="0.25">
      <c r="A82" t="s">
        <v>119</v>
      </c>
      <c r="C82" s="23"/>
      <c r="E82" s="23"/>
    </row>
    <row r="83" spans="1:8" x14ac:dyDescent="0.25">
      <c r="A83" t="s">
        <v>424</v>
      </c>
      <c r="C83" s="23"/>
      <c r="E83" s="23"/>
    </row>
    <row r="84" spans="1:8" x14ac:dyDescent="0.25">
      <c r="A84" s="7" t="s">
        <v>120</v>
      </c>
      <c r="C84" s="23"/>
      <c r="E84" s="23"/>
    </row>
    <row r="85" spans="1:8" x14ac:dyDescent="0.25">
      <c r="A85" s="7" t="s">
        <v>121</v>
      </c>
      <c r="C85" s="23"/>
      <c r="E85" s="23"/>
    </row>
    <row r="98" spans="1:8" x14ac:dyDescent="0.25">
      <c r="A98" t="str" cm="1">
        <f t="array" aca="1" ref="A98" ca="1">MID(CELL("filename",A1),FIND("]",CELL("filename",A1))+1,256)</f>
        <v>rice8</v>
      </c>
    </row>
    <row r="99" spans="1:8" x14ac:dyDescent="0.25">
      <c r="A99" s="7" t="s">
        <v>50</v>
      </c>
      <c r="E99" s="25">
        <f>VLOOKUP(A99,$A$1:$H$98,5,FALSE)</f>
        <v>974.44</v>
      </c>
    </row>
    <row r="100" spans="1:8" x14ac:dyDescent="0.25">
      <c r="A100" s="7" t="s">
        <v>288</v>
      </c>
      <c r="E100" s="25">
        <f>VLOOKUP(A100,$A$1:$H$98,5,FALSE)</f>
        <v>191.1</v>
      </c>
    </row>
    <row r="101" spans="1:8" x14ac:dyDescent="0.25">
      <c r="A101" s="7" t="s">
        <v>289</v>
      </c>
      <c r="E101" s="25">
        <f t="shared" ref="E101:E102" si="5">VLOOKUP(A101,$A$1:$H$98,5,FALSE)</f>
        <v>1165.54</v>
      </c>
    </row>
    <row r="102" spans="1:8" x14ac:dyDescent="0.25">
      <c r="A102" s="7" t="s">
        <v>55</v>
      </c>
      <c r="E102" s="25">
        <f t="shared" si="5"/>
        <v>-85.539999999999964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54F7-C27D-414B-97BD-3674D2AF6CD9}">
  <sheetPr codeName="Sheet51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217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198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5.77</v>
      </c>
      <c r="E18" s="23">
        <f>ROUND(C18*D18,2)</f>
        <v>149.9</v>
      </c>
      <c r="F18" s="16">
        <v>0</v>
      </c>
      <c r="G18" s="23">
        <f>ROUND(E18*F18,2)</f>
        <v>0</v>
      </c>
      <c r="H18" s="23">
        <f>ROUND(E18-G18,2)</f>
        <v>149.9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372</v>
      </c>
      <c r="B21" s="14" t="s">
        <v>18</v>
      </c>
      <c r="C21" s="15">
        <v>2.76</v>
      </c>
      <c r="D21" s="14">
        <v>10</v>
      </c>
      <c r="E21" s="23">
        <f>ROUND(C21*D21,2)</f>
        <v>27.6</v>
      </c>
      <c r="F21" s="16">
        <v>0</v>
      </c>
      <c r="G21" s="23">
        <f>ROUND(E21*F21,2)</f>
        <v>0</v>
      </c>
      <c r="H21" s="23">
        <f>ROUND(E21-G21,2)</f>
        <v>27.6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80</v>
      </c>
      <c r="E23" s="23">
        <f t="shared" ref="E23:E30" si="0">ROUND(C23*D23,2)</f>
        <v>9.6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9.6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169</v>
      </c>
      <c r="B25" s="14" t="s">
        <v>26</v>
      </c>
      <c r="C25" s="15">
        <v>14.95</v>
      </c>
      <c r="D25" s="14">
        <v>1.3</v>
      </c>
      <c r="E25" s="23">
        <f t="shared" si="0"/>
        <v>19.440000000000001</v>
      </c>
      <c r="F25" s="16">
        <v>0</v>
      </c>
      <c r="G25" s="23">
        <f t="shared" si="1"/>
        <v>0</v>
      </c>
      <c r="H25" s="23">
        <f t="shared" si="2"/>
        <v>19.440000000000001</v>
      </c>
    </row>
    <row r="26" spans="1:8" x14ac:dyDescent="0.25">
      <c r="A26" s="14" t="s">
        <v>170</v>
      </c>
      <c r="B26" s="14" t="s">
        <v>18</v>
      </c>
      <c r="C26" s="15">
        <v>7.46</v>
      </c>
      <c r="D26" s="14">
        <v>3</v>
      </c>
      <c r="E26" s="23">
        <f t="shared" si="0"/>
        <v>22.38</v>
      </c>
      <c r="F26" s="16">
        <v>0</v>
      </c>
      <c r="G26" s="23">
        <f t="shared" si="1"/>
        <v>0</v>
      </c>
      <c r="H26" s="23">
        <f t="shared" si="2"/>
        <v>22.38</v>
      </c>
    </row>
    <row r="27" spans="1:8" x14ac:dyDescent="0.25">
      <c r="A27" s="14" t="s">
        <v>200</v>
      </c>
      <c r="B27" s="14" t="s">
        <v>18</v>
      </c>
      <c r="C27" s="15">
        <v>4.46</v>
      </c>
      <c r="D27" s="14">
        <v>9.6</v>
      </c>
      <c r="E27" s="23">
        <f t="shared" si="0"/>
        <v>42.82</v>
      </c>
      <c r="F27" s="16">
        <v>0</v>
      </c>
      <c r="G27" s="23">
        <f t="shared" si="1"/>
        <v>0</v>
      </c>
      <c r="H27" s="23">
        <f t="shared" si="2"/>
        <v>42.82</v>
      </c>
    </row>
    <row r="28" spans="1:8" x14ac:dyDescent="0.25">
      <c r="A28" s="14" t="s">
        <v>201</v>
      </c>
      <c r="B28" s="14" t="s">
        <v>18</v>
      </c>
      <c r="C28" s="15">
        <v>4.5</v>
      </c>
      <c r="D28" s="14">
        <v>6</v>
      </c>
      <c r="E28" s="23">
        <f t="shared" si="0"/>
        <v>27</v>
      </c>
      <c r="F28" s="16">
        <v>0</v>
      </c>
      <c r="G28" s="23">
        <f t="shared" si="1"/>
        <v>0</v>
      </c>
      <c r="H28" s="23">
        <f t="shared" si="2"/>
        <v>27</v>
      </c>
    </row>
    <row r="29" spans="1:8" x14ac:dyDescent="0.25">
      <c r="A29" s="14" t="s">
        <v>202</v>
      </c>
      <c r="B29" s="14" t="s">
        <v>18</v>
      </c>
      <c r="C29" s="15">
        <v>7.34</v>
      </c>
      <c r="D29" s="14">
        <v>1.5</v>
      </c>
      <c r="E29" s="23">
        <f t="shared" si="0"/>
        <v>11.01</v>
      </c>
      <c r="F29" s="16">
        <v>0</v>
      </c>
      <c r="G29" s="23">
        <f t="shared" si="1"/>
        <v>0</v>
      </c>
      <c r="H29" s="23">
        <f t="shared" si="2"/>
        <v>11.01</v>
      </c>
    </row>
    <row r="30" spans="1:8" x14ac:dyDescent="0.25">
      <c r="A30" s="14" t="s">
        <v>174</v>
      </c>
      <c r="B30" s="14" t="s">
        <v>18</v>
      </c>
      <c r="C30" s="15">
        <v>2.69</v>
      </c>
      <c r="D30" s="14">
        <v>7.5</v>
      </c>
      <c r="E30" s="23">
        <f t="shared" si="0"/>
        <v>20.18</v>
      </c>
      <c r="F30" s="16">
        <v>0</v>
      </c>
      <c r="G30" s="23">
        <f t="shared" si="1"/>
        <v>0</v>
      </c>
      <c r="H30" s="23">
        <f t="shared" si="2"/>
        <v>20.18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397</v>
      </c>
      <c r="B32" s="14" t="s">
        <v>18</v>
      </c>
      <c r="C32" s="15">
        <v>1.19</v>
      </c>
      <c r="D32" s="14">
        <v>8</v>
      </c>
      <c r="E32" s="23">
        <f>ROUND(C32*D32,2)</f>
        <v>9.52</v>
      </c>
      <c r="F32" s="16">
        <v>0</v>
      </c>
      <c r="G32" s="23">
        <f>ROUND(E32*F32,2)</f>
        <v>0</v>
      </c>
      <c r="H32" s="23">
        <f>ROUND(E32-G32,2)</f>
        <v>9.52</v>
      </c>
    </row>
    <row r="33" spans="1:8" x14ac:dyDescent="0.25">
      <c r="A33" s="14" t="s">
        <v>507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311</v>
      </c>
      <c r="B35" s="14" t="s">
        <v>29</v>
      </c>
      <c r="C35" s="15">
        <v>1.28</v>
      </c>
      <c r="D35" s="14">
        <v>65</v>
      </c>
      <c r="E35" s="23">
        <f>ROUND(C35*D35,2)</f>
        <v>83.2</v>
      </c>
      <c r="F35" s="16">
        <v>0</v>
      </c>
      <c r="G35" s="23">
        <f>ROUND(E35*F35,2)</f>
        <v>0</v>
      </c>
      <c r="H35" s="23">
        <f>ROUND(E35-G35,2)</f>
        <v>83.2</v>
      </c>
    </row>
    <row r="36" spans="1:8" x14ac:dyDescent="0.25">
      <c r="A36" s="14" t="s">
        <v>176</v>
      </c>
      <c r="B36" s="14" t="s">
        <v>177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25">
      <c r="A37" s="14" t="s">
        <v>203</v>
      </c>
      <c r="B37" s="14" t="s">
        <v>29</v>
      </c>
      <c r="C37" s="15">
        <v>1.3</v>
      </c>
      <c r="D37" s="14">
        <v>12</v>
      </c>
      <c r="E37" s="23">
        <f>ROUND(C37*D37,2)</f>
        <v>15.6</v>
      </c>
      <c r="F37" s="16">
        <v>0</v>
      </c>
      <c r="G37" s="23">
        <f>ROUND(E37*F37,2)</f>
        <v>0</v>
      </c>
      <c r="H37" s="23">
        <f>ROUND(E37-G37,2)</f>
        <v>15.6</v>
      </c>
    </row>
    <row r="38" spans="1:8" x14ac:dyDescent="0.25">
      <c r="A38" s="13" t="s">
        <v>113</v>
      </c>
      <c r="C38" s="23"/>
      <c r="E38" s="23"/>
    </row>
    <row r="39" spans="1:8" x14ac:dyDescent="0.25">
      <c r="A39" s="14" t="s">
        <v>179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25">
      <c r="A40" s="14" t="s">
        <v>180</v>
      </c>
      <c r="B40" s="14" t="s">
        <v>26</v>
      </c>
      <c r="C40" s="15">
        <v>3.5</v>
      </c>
      <c r="D40" s="14">
        <v>1.5</v>
      </c>
      <c r="E40" s="23">
        <f>ROUND(C40*D40,2)</f>
        <v>5.25</v>
      </c>
      <c r="F40" s="16">
        <v>0</v>
      </c>
      <c r="G40" s="23">
        <f>ROUND(E40*F40,2)</f>
        <v>0</v>
      </c>
      <c r="H40" s="23">
        <f>ROUND(E40-G40,2)</f>
        <v>5.25</v>
      </c>
    </row>
    <row r="41" spans="1:8" x14ac:dyDescent="0.25">
      <c r="A41" s="14" t="s">
        <v>182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25">
      <c r="A42" s="14" t="s">
        <v>114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25">
      <c r="A43" s="13" t="s">
        <v>61</v>
      </c>
      <c r="C43" s="23"/>
      <c r="E43" s="23"/>
    </row>
    <row r="44" spans="1:8" x14ac:dyDescent="0.25">
      <c r="A44" s="14" t="s">
        <v>183</v>
      </c>
      <c r="B44" s="14" t="s">
        <v>21</v>
      </c>
      <c r="C44" s="15">
        <v>13.6</v>
      </c>
      <c r="D44" s="14">
        <v>6.77</v>
      </c>
      <c r="E44" s="23">
        <f>ROUND(C44*D44,2)</f>
        <v>92.07</v>
      </c>
      <c r="F44" s="16">
        <v>0</v>
      </c>
      <c r="G44" s="23">
        <f>ROUND(E44*F44,2)</f>
        <v>0</v>
      </c>
      <c r="H44" s="23">
        <f>ROUND(E44-G44,2)</f>
        <v>92.07</v>
      </c>
    </row>
    <row r="45" spans="1:8" x14ac:dyDescent="0.25">
      <c r="A45" s="13" t="s">
        <v>130</v>
      </c>
      <c r="C45" s="23"/>
      <c r="E45" s="23"/>
    </row>
    <row r="46" spans="1:8" x14ac:dyDescent="0.25">
      <c r="A46" s="14" t="s">
        <v>184</v>
      </c>
      <c r="B46" s="14" t="s">
        <v>123</v>
      </c>
      <c r="C46" s="15">
        <v>0.3</v>
      </c>
      <c r="D46" s="14">
        <v>160</v>
      </c>
      <c r="E46" s="23">
        <f>ROUND(C46*D46,2)</f>
        <v>48</v>
      </c>
      <c r="F46" s="16">
        <v>0</v>
      </c>
      <c r="G46" s="23">
        <f>ROUND(E46*F46,2)</f>
        <v>0</v>
      </c>
      <c r="H46" s="23">
        <f>ROUND(E46-G46,2)</f>
        <v>48</v>
      </c>
    </row>
    <row r="47" spans="1:8" x14ac:dyDescent="0.25">
      <c r="A47" s="13" t="s">
        <v>185</v>
      </c>
      <c r="C47" s="23"/>
      <c r="E47" s="23"/>
    </row>
    <row r="48" spans="1:8" x14ac:dyDescent="0.25">
      <c r="A48" s="14" t="s">
        <v>186</v>
      </c>
      <c r="B48" s="14" t="s">
        <v>123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25">
      <c r="A49" s="13" t="s">
        <v>99</v>
      </c>
      <c r="C49" s="23"/>
      <c r="E49" s="23"/>
    </row>
    <row r="50" spans="1:8" x14ac:dyDescent="0.25">
      <c r="A50" s="14" t="s">
        <v>187</v>
      </c>
      <c r="B50" s="14" t="s">
        <v>48</v>
      </c>
      <c r="C50" s="15">
        <v>4.5</v>
      </c>
      <c r="D50" s="14">
        <v>1</v>
      </c>
      <c r="E50" s="23">
        <f>ROUND(C50*D50,2)</f>
        <v>4.5</v>
      </c>
      <c r="F50" s="16">
        <v>0</v>
      </c>
      <c r="G50" s="23">
        <f>ROUND(E50*F50,2)</f>
        <v>0</v>
      </c>
      <c r="H50" s="23">
        <f>ROUND(E50-G50,2)</f>
        <v>4.5</v>
      </c>
    </row>
    <row r="51" spans="1:8" x14ac:dyDescent="0.25">
      <c r="A51" s="13" t="s">
        <v>115</v>
      </c>
      <c r="C51" s="23"/>
      <c r="E51" s="23"/>
    </row>
    <row r="52" spans="1:8" x14ac:dyDescent="0.25">
      <c r="A52" s="14" t="s">
        <v>188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25">
      <c r="A53" s="13" t="s">
        <v>117</v>
      </c>
      <c r="C53" s="23"/>
      <c r="E53" s="23"/>
    </row>
    <row r="54" spans="1:8" x14ac:dyDescent="0.25">
      <c r="A54" s="14" t="s">
        <v>118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25">
      <c r="A55" s="13" t="s">
        <v>37</v>
      </c>
      <c r="C55" s="23"/>
      <c r="E55" s="23"/>
    </row>
    <row r="56" spans="1:8" x14ac:dyDescent="0.25">
      <c r="A56" s="14" t="s">
        <v>38</v>
      </c>
      <c r="B56" s="14" t="s">
        <v>39</v>
      </c>
      <c r="C56" s="15">
        <v>18.690000000000001</v>
      </c>
      <c r="D56" s="14">
        <v>0.54759999999999998</v>
      </c>
      <c r="E56" s="23">
        <f>ROUND(C56*D56,2)</f>
        <v>10.23</v>
      </c>
      <c r="F56" s="16">
        <v>0</v>
      </c>
      <c r="G56" s="23">
        <f>ROUND(E56*F56,2)</f>
        <v>0</v>
      </c>
      <c r="H56" s="23">
        <f>ROUND(E56-G56,2)</f>
        <v>10.23</v>
      </c>
    </row>
    <row r="57" spans="1:8" x14ac:dyDescent="0.25">
      <c r="A57" s="14" t="s">
        <v>133</v>
      </c>
      <c r="B57" s="14" t="s">
        <v>39</v>
      </c>
      <c r="C57" s="15">
        <v>18.690000000000001</v>
      </c>
      <c r="D57" s="14">
        <v>0.12690000000000001</v>
      </c>
      <c r="E57" s="23">
        <f>ROUND(C57*D57,2)</f>
        <v>2.37</v>
      </c>
      <c r="F57" s="16">
        <v>0</v>
      </c>
      <c r="G57" s="23">
        <f>ROUND(E57*F57,2)</f>
        <v>0</v>
      </c>
      <c r="H57" s="23">
        <f>ROUND(E57-G57,2)</f>
        <v>2.37</v>
      </c>
    </row>
    <row r="58" spans="1:8" x14ac:dyDescent="0.25">
      <c r="A58" s="13" t="s">
        <v>40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3.5249999999999999</v>
      </c>
      <c r="E59" s="23">
        <f>ROUND(C59*D59,2)</f>
        <v>31.94</v>
      </c>
      <c r="F59" s="16">
        <v>0</v>
      </c>
      <c r="G59" s="23">
        <f>ROUND(E59*F59,2)</f>
        <v>0</v>
      </c>
      <c r="H59" s="23">
        <f>ROUND(E59-G59,2)</f>
        <v>31.94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1.5</v>
      </c>
      <c r="E64" s="23">
        <f>ROUND(C64*D64,2)</f>
        <v>13.59</v>
      </c>
      <c r="F64" s="16">
        <v>0</v>
      </c>
      <c r="G64" s="23">
        <f>ROUND(E64*F64,2)</f>
        <v>0</v>
      </c>
      <c r="H64" s="23">
        <f>ROUND(E64-G64,2)</f>
        <v>13.59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0.49480000000000002</v>
      </c>
      <c r="E65" s="23">
        <f>ROUND(C65*D65,2)</f>
        <v>9.25</v>
      </c>
      <c r="F65" s="16">
        <v>0</v>
      </c>
      <c r="G65" s="23">
        <f>ROUND(E65*F65,2)</f>
        <v>0</v>
      </c>
      <c r="H65" s="23">
        <f>ROUND(E65-G65,2)</f>
        <v>9.25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7.6210000000000004</v>
      </c>
      <c r="E67" s="23">
        <f>ROUND(C67*D67,2)</f>
        <v>21.8</v>
      </c>
      <c r="F67" s="16">
        <v>0</v>
      </c>
      <c r="G67" s="23">
        <f>ROUND(E67*F67,2)</f>
        <v>0</v>
      </c>
      <c r="H67" s="23">
        <f>ROUND(E67-G67,2)</f>
        <v>21.8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2.7765</v>
      </c>
      <c r="E68" s="23">
        <f>ROUND(C68*D68,2)</f>
        <v>7.94</v>
      </c>
      <c r="F68" s="16">
        <v>0</v>
      </c>
      <c r="G68" s="23">
        <f>ROUND(E68*F68,2)</f>
        <v>0</v>
      </c>
      <c r="H68" s="23">
        <f>ROUND(E68-G68,2)</f>
        <v>7.94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26.8827</v>
      </c>
      <c r="E69" s="23">
        <f>ROUND(C69*D69,2)</f>
        <v>76.88</v>
      </c>
      <c r="F69" s="16">
        <v>0</v>
      </c>
      <c r="G69" s="23">
        <f>ROUND(E69*F69,2)</f>
        <v>0</v>
      </c>
      <c r="H69" s="23">
        <f>ROUND(E69-G69,2)</f>
        <v>76.88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10.95</v>
      </c>
      <c r="D71" s="14">
        <v>1</v>
      </c>
      <c r="E71" s="23">
        <f>ROUND(C71*D71,2)</f>
        <v>10.95</v>
      </c>
      <c r="F71" s="16">
        <v>0</v>
      </c>
      <c r="G71" s="23">
        <f>ROUND(E71*F71,2)</f>
        <v>0</v>
      </c>
      <c r="H71" s="23">
        <f t="shared" ref="H71:H77" si="3">ROUND(E71-G71,2)</f>
        <v>10.95</v>
      </c>
    </row>
    <row r="72" spans="1:8" x14ac:dyDescent="0.25">
      <c r="A72" s="14" t="s">
        <v>38</v>
      </c>
      <c r="B72" s="14" t="s">
        <v>48</v>
      </c>
      <c r="C72" s="15">
        <v>6.02</v>
      </c>
      <c r="D72" s="14">
        <v>1</v>
      </c>
      <c r="E72" s="23">
        <f>ROUND(C72*D72,2)</f>
        <v>6.02</v>
      </c>
      <c r="F72" s="16">
        <v>0</v>
      </c>
      <c r="G72" s="23">
        <f>ROUND(E72*F72,2)</f>
        <v>0</v>
      </c>
      <c r="H72" s="23">
        <f t="shared" si="3"/>
        <v>6.02</v>
      </c>
    </row>
    <row r="73" spans="1:8" x14ac:dyDescent="0.25">
      <c r="A73" s="14" t="s">
        <v>133</v>
      </c>
      <c r="B73" s="14" t="s">
        <v>48</v>
      </c>
      <c r="C73" s="15">
        <v>7.43</v>
      </c>
      <c r="D73" s="14">
        <v>1</v>
      </c>
      <c r="E73" s="23">
        <f>ROUND(C73*D73,2)</f>
        <v>7.43</v>
      </c>
      <c r="F73" s="16">
        <v>0</v>
      </c>
      <c r="G73" s="23">
        <f>ROUND(E73*F73,2)</f>
        <v>0</v>
      </c>
      <c r="H73" s="23">
        <f t="shared" si="3"/>
        <v>7.43</v>
      </c>
    </row>
    <row r="74" spans="1:8" x14ac:dyDescent="0.25">
      <c r="A74" s="14" t="s">
        <v>189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25">
      <c r="A75" s="9" t="s">
        <v>49</v>
      </c>
      <c r="B75" s="9" t="s">
        <v>48</v>
      </c>
      <c r="C75" s="10">
        <v>31.95</v>
      </c>
      <c r="D75" s="9">
        <v>1</v>
      </c>
      <c r="E75" s="22">
        <f>ROUND(C75*D75,2)</f>
        <v>31.95</v>
      </c>
      <c r="F75" s="11">
        <v>0</v>
      </c>
      <c r="G75" s="22">
        <f>ROUND(E75*F75,2)</f>
        <v>0</v>
      </c>
      <c r="H75" s="22">
        <f t="shared" si="3"/>
        <v>31.95</v>
      </c>
    </row>
    <row r="76" spans="1:8" x14ac:dyDescent="0.25">
      <c r="A76" s="7" t="s">
        <v>50</v>
      </c>
      <c r="C76" s="23"/>
      <c r="E76" s="23">
        <f>SUM(E12:E75)</f>
        <v>1052.4300000000003</v>
      </c>
      <c r="G76" s="12">
        <f>SUM(G12:G75)</f>
        <v>0</v>
      </c>
      <c r="H76" s="12">
        <f t="shared" si="3"/>
        <v>1052.43</v>
      </c>
    </row>
    <row r="77" spans="1:8" x14ac:dyDescent="0.25">
      <c r="A77" s="7" t="s">
        <v>51</v>
      </c>
      <c r="C77" s="23"/>
      <c r="E77" s="23">
        <f>+E8-E76</f>
        <v>27.569999999999709</v>
      </c>
      <c r="G77" s="12">
        <f>+G8-G76</f>
        <v>0</v>
      </c>
      <c r="H77" s="12">
        <f t="shared" si="3"/>
        <v>27.57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30.81</v>
      </c>
      <c r="D80" s="14">
        <v>1</v>
      </c>
      <c r="E80" s="23">
        <f>ROUND(C80*D80,2)</f>
        <v>30.81</v>
      </c>
      <c r="F80" s="16">
        <v>0</v>
      </c>
      <c r="G80" s="23">
        <f>ROUND(E80*F80,2)</f>
        <v>0</v>
      </c>
      <c r="H80" s="23">
        <f t="shared" ref="H80:H86" si="4">ROUND(E80-G80,2)</f>
        <v>30.81</v>
      </c>
    </row>
    <row r="81" spans="1:8" x14ac:dyDescent="0.25">
      <c r="A81" s="14" t="s">
        <v>38</v>
      </c>
      <c r="B81" s="14" t="s">
        <v>48</v>
      </c>
      <c r="C81" s="15">
        <v>46.61</v>
      </c>
      <c r="D81" s="14">
        <v>1</v>
      </c>
      <c r="E81" s="23">
        <f>ROUND(C81*D81,2)</f>
        <v>46.61</v>
      </c>
      <c r="F81" s="16">
        <v>0</v>
      </c>
      <c r="G81" s="23">
        <f>ROUND(E81*F81,2)</f>
        <v>0</v>
      </c>
      <c r="H81" s="23">
        <f t="shared" si="4"/>
        <v>46.61</v>
      </c>
    </row>
    <row r="82" spans="1:8" x14ac:dyDescent="0.25">
      <c r="A82" s="14" t="s">
        <v>133</v>
      </c>
      <c r="B82" s="14" t="s">
        <v>48</v>
      </c>
      <c r="C82" s="15">
        <v>35.58</v>
      </c>
      <c r="D82" s="14">
        <v>1</v>
      </c>
      <c r="E82" s="23">
        <f>ROUND(C82*D82,2)</f>
        <v>35.58</v>
      </c>
      <c r="F82" s="16">
        <v>0</v>
      </c>
      <c r="G82" s="23">
        <f>ROUND(E82*F82,2)</f>
        <v>0</v>
      </c>
      <c r="H82" s="23">
        <f t="shared" si="4"/>
        <v>35.58</v>
      </c>
    </row>
    <row r="83" spans="1:8" x14ac:dyDescent="0.25">
      <c r="A83" s="9" t="s">
        <v>189</v>
      </c>
      <c r="B83" s="9" t="s">
        <v>48</v>
      </c>
      <c r="C83" s="10">
        <v>59.44</v>
      </c>
      <c r="D83" s="9">
        <v>1</v>
      </c>
      <c r="E83" s="22">
        <f>ROUND(C83*D83,2)</f>
        <v>59.44</v>
      </c>
      <c r="F83" s="11">
        <v>0</v>
      </c>
      <c r="G83" s="22">
        <f>ROUND(E83*F83,2)</f>
        <v>0</v>
      </c>
      <c r="H83" s="22">
        <f t="shared" si="4"/>
        <v>59.44</v>
      </c>
    </row>
    <row r="84" spans="1:8" x14ac:dyDescent="0.25">
      <c r="A84" s="7" t="s">
        <v>53</v>
      </c>
      <c r="C84" s="23"/>
      <c r="E84" s="23">
        <f>SUM(E80:E83)</f>
        <v>172.44</v>
      </c>
      <c r="G84" s="12">
        <f>SUM(G80:G83)</f>
        <v>0</v>
      </c>
      <c r="H84" s="12">
        <f t="shared" si="4"/>
        <v>172.44</v>
      </c>
    </row>
    <row r="85" spans="1:8" x14ac:dyDescent="0.25">
      <c r="A85" s="7" t="s">
        <v>54</v>
      </c>
      <c r="C85" s="23"/>
      <c r="E85" s="23">
        <f>+E76+E84</f>
        <v>1224.8700000000003</v>
      </c>
      <c r="G85" s="12">
        <f>+G76+G84</f>
        <v>0</v>
      </c>
      <c r="H85" s="12">
        <f t="shared" si="4"/>
        <v>1224.8699999999999</v>
      </c>
    </row>
    <row r="86" spans="1:8" x14ac:dyDescent="0.25">
      <c r="A86" s="7" t="s">
        <v>55</v>
      </c>
      <c r="C86" s="23"/>
      <c r="E86" s="23">
        <f>+E8-E85</f>
        <v>-144.87000000000035</v>
      </c>
      <c r="G86" s="12">
        <f>+G8-G85</f>
        <v>0</v>
      </c>
      <c r="H86" s="12">
        <f t="shared" si="4"/>
        <v>-144.87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A89" s="7" t="s">
        <v>120</v>
      </c>
      <c r="C89" s="23"/>
      <c r="E89" s="23"/>
    </row>
    <row r="90" spans="1:8" x14ac:dyDescent="0.25">
      <c r="A90" s="7" t="s">
        <v>121</v>
      </c>
      <c r="C90" s="23"/>
      <c r="E90" s="23"/>
    </row>
    <row r="91" spans="1:8" x14ac:dyDescent="0.25">
      <c r="A91" s="7"/>
      <c r="C91" s="23"/>
      <c r="E91" s="23"/>
    </row>
    <row r="98" spans="1:8" x14ac:dyDescent="0.25">
      <c r="A98" t="str" cm="1">
        <f t="array" aca="1" ref="A98" ca="1">MID(CELL("filename",A1),FIND("]",CELL("filename",A1))+1,256)</f>
        <v>rice9</v>
      </c>
    </row>
    <row r="99" spans="1:8" x14ac:dyDescent="0.25">
      <c r="A99" s="7" t="s">
        <v>50</v>
      </c>
      <c r="E99" s="25">
        <f>VLOOKUP(A99,$A$1:$H$98,5,FALSE)</f>
        <v>1052.4300000000003</v>
      </c>
    </row>
    <row r="100" spans="1:8" x14ac:dyDescent="0.25">
      <c r="A100" s="7" t="s">
        <v>288</v>
      </c>
      <c r="E100" s="25">
        <f>VLOOKUP(A100,$A$1:$H$98,5,FALSE)</f>
        <v>172.44</v>
      </c>
    </row>
    <row r="101" spans="1:8" x14ac:dyDescent="0.25">
      <c r="A101" s="7" t="s">
        <v>289</v>
      </c>
      <c r="E101" s="25">
        <f t="shared" ref="E101:E102" si="5">VLOOKUP(A101,$A$1:$H$98,5,FALSE)</f>
        <v>1224.8700000000003</v>
      </c>
    </row>
    <row r="102" spans="1:8" x14ac:dyDescent="0.25">
      <c r="A102" s="7" t="s">
        <v>55</v>
      </c>
      <c r="E102" s="25">
        <f t="shared" si="5"/>
        <v>-144.87000000000035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208F-9D97-478E-A944-B8A8B93B5C91}">
  <sheetPr codeName="Sheet52"/>
  <dimension ref="A1:H116"/>
  <sheetViews>
    <sheetView topLeftCell="A100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223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204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5.77</v>
      </c>
      <c r="E18" s="23">
        <f>ROUND(C18*D18,2)</f>
        <v>149.9</v>
      </c>
      <c r="F18" s="16">
        <v>0</v>
      </c>
      <c r="G18" s="23">
        <f>ROUND(E18*F18,2)</f>
        <v>0</v>
      </c>
      <c r="H18" s="23">
        <f>ROUND(E18-G18,2)</f>
        <v>149.9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372</v>
      </c>
      <c r="B21" s="14" t="s">
        <v>18</v>
      </c>
      <c r="C21" s="15">
        <v>2.76</v>
      </c>
      <c r="D21" s="14">
        <v>10</v>
      </c>
      <c r="E21" s="23">
        <f>ROUND(C21*D21,2)</f>
        <v>27.6</v>
      </c>
      <c r="F21" s="16">
        <v>0</v>
      </c>
      <c r="G21" s="23">
        <f>ROUND(E21*F21,2)</f>
        <v>0</v>
      </c>
      <c r="H21" s="23">
        <f>ROUND(E21-G21,2)</f>
        <v>27.6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80</v>
      </c>
      <c r="E23" s="23">
        <f t="shared" ref="E23:E30" si="0">ROUND(C23*D23,2)</f>
        <v>9.6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9.6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169</v>
      </c>
      <c r="B25" s="14" t="s">
        <v>26</v>
      </c>
      <c r="C25" s="15">
        <v>14.95</v>
      </c>
      <c r="D25" s="14">
        <v>1.3</v>
      </c>
      <c r="E25" s="23">
        <f t="shared" si="0"/>
        <v>19.440000000000001</v>
      </c>
      <c r="F25" s="16">
        <v>0</v>
      </c>
      <c r="G25" s="23">
        <f t="shared" si="1"/>
        <v>0</v>
      </c>
      <c r="H25" s="23">
        <f t="shared" si="2"/>
        <v>19.440000000000001</v>
      </c>
    </row>
    <row r="26" spans="1:8" x14ac:dyDescent="0.25">
      <c r="A26" s="14" t="s">
        <v>170</v>
      </c>
      <c r="B26" s="14" t="s">
        <v>18</v>
      </c>
      <c r="C26" s="15">
        <v>7.46</v>
      </c>
      <c r="D26" s="14">
        <v>3</v>
      </c>
      <c r="E26" s="23">
        <f t="shared" si="0"/>
        <v>22.38</v>
      </c>
      <c r="F26" s="16">
        <v>0</v>
      </c>
      <c r="G26" s="23">
        <f t="shared" si="1"/>
        <v>0</v>
      </c>
      <c r="H26" s="23">
        <f t="shared" si="2"/>
        <v>22.38</v>
      </c>
    </row>
    <row r="27" spans="1:8" x14ac:dyDescent="0.25">
      <c r="A27" s="14" t="s">
        <v>200</v>
      </c>
      <c r="B27" s="14" t="s">
        <v>18</v>
      </c>
      <c r="C27" s="15">
        <v>4.46</v>
      </c>
      <c r="D27" s="14">
        <v>9.6</v>
      </c>
      <c r="E27" s="23">
        <f t="shared" si="0"/>
        <v>42.82</v>
      </c>
      <c r="F27" s="16">
        <v>0</v>
      </c>
      <c r="G27" s="23">
        <f t="shared" si="1"/>
        <v>0</v>
      </c>
      <c r="H27" s="23">
        <f t="shared" si="2"/>
        <v>42.82</v>
      </c>
    </row>
    <row r="28" spans="1:8" x14ac:dyDescent="0.25">
      <c r="A28" s="14" t="s">
        <v>201</v>
      </c>
      <c r="B28" s="14" t="s">
        <v>18</v>
      </c>
      <c r="C28" s="15">
        <v>4.5</v>
      </c>
      <c r="D28" s="14">
        <v>6</v>
      </c>
      <c r="E28" s="23">
        <f t="shared" si="0"/>
        <v>27</v>
      </c>
      <c r="F28" s="16">
        <v>0</v>
      </c>
      <c r="G28" s="23">
        <f t="shared" si="1"/>
        <v>0</v>
      </c>
      <c r="H28" s="23">
        <f t="shared" si="2"/>
        <v>27</v>
      </c>
    </row>
    <row r="29" spans="1:8" x14ac:dyDescent="0.25">
      <c r="A29" s="14" t="s">
        <v>202</v>
      </c>
      <c r="B29" s="14" t="s">
        <v>18</v>
      </c>
      <c r="C29" s="15">
        <v>7.34</v>
      </c>
      <c r="D29" s="14">
        <v>1.5</v>
      </c>
      <c r="E29" s="23">
        <f t="shared" si="0"/>
        <v>11.01</v>
      </c>
      <c r="F29" s="16">
        <v>0</v>
      </c>
      <c r="G29" s="23">
        <f t="shared" si="1"/>
        <v>0</v>
      </c>
      <c r="H29" s="23">
        <f t="shared" si="2"/>
        <v>11.01</v>
      </c>
    </row>
    <row r="30" spans="1:8" x14ac:dyDescent="0.25">
      <c r="A30" s="14" t="s">
        <v>174</v>
      </c>
      <c r="B30" s="14" t="s">
        <v>18</v>
      </c>
      <c r="C30" s="15">
        <v>2.69</v>
      </c>
      <c r="D30" s="14">
        <v>7.5</v>
      </c>
      <c r="E30" s="23">
        <f t="shared" si="0"/>
        <v>20.18</v>
      </c>
      <c r="F30" s="16">
        <v>0</v>
      </c>
      <c r="G30" s="23">
        <f t="shared" si="1"/>
        <v>0</v>
      </c>
      <c r="H30" s="23">
        <f t="shared" si="2"/>
        <v>20.18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397</v>
      </c>
      <c r="B32" s="14" t="s">
        <v>18</v>
      </c>
      <c r="C32" s="15">
        <v>1.19</v>
      </c>
      <c r="D32" s="14">
        <v>8</v>
      </c>
      <c r="E32" s="23">
        <f>ROUND(C32*D32,2)</f>
        <v>9.52</v>
      </c>
      <c r="F32" s="16">
        <v>0</v>
      </c>
      <c r="G32" s="23">
        <f>ROUND(E32*F32,2)</f>
        <v>0</v>
      </c>
      <c r="H32" s="23">
        <f>ROUND(E32-G32,2)</f>
        <v>9.52</v>
      </c>
    </row>
    <row r="33" spans="1:8" x14ac:dyDescent="0.25">
      <c r="A33" s="14" t="s">
        <v>507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311</v>
      </c>
      <c r="B35" s="14" t="s">
        <v>29</v>
      </c>
      <c r="C35" s="15">
        <v>1.28</v>
      </c>
      <c r="D35" s="14">
        <v>65</v>
      </c>
      <c r="E35" s="23">
        <f>ROUND(C35*D35,2)</f>
        <v>83.2</v>
      </c>
      <c r="F35" s="16">
        <v>0</v>
      </c>
      <c r="G35" s="23">
        <f>ROUND(E35*F35,2)</f>
        <v>0</v>
      </c>
      <c r="H35" s="23">
        <f>ROUND(E35-G35,2)</f>
        <v>83.2</v>
      </c>
    </row>
    <row r="36" spans="1:8" x14ac:dyDescent="0.25">
      <c r="A36" s="14" t="s">
        <v>176</v>
      </c>
      <c r="B36" s="14" t="s">
        <v>177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25">
      <c r="A37" s="14" t="s">
        <v>203</v>
      </c>
      <c r="B37" s="14" t="s">
        <v>29</v>
      </c>
      <c r="C37" s="15">
        <v>1.3</v>
      </c>
      <c r="D37" s="14">
        <v>12</v>
      </c>
      <c r="E37" s="23">
        <f>ROUND(C37*D37,2)</f>
        <v>15.6</v>
      </c>
      <c r="F37" s="16">
        <v>0</v>
      </c>
      <c r="G37" s="23">
        <f>ROUND(E37*F37,2)</f>
        <v>0</v>
      </c>
      <c r="H37" s="23">
        <f>ROUND(E37-G37,2)</f>
        <v>15.6</v>
      </c>
    </row>
    <row r="38" spans="1:8" x14ac:dyDescent="0.25">
      <c r="A38" s="13" t="s">
        <v>113</v>
      </c>
      <c r="C38" s="23"/>
      <c r="E38" s="23"/>
    </row>
    <row r="39" spans="1:8" x14ac:dyDescent="0.25">
      <c r="A39" s="14" t="s">
        <v>180</v>
      </c>
      <c r="B39" s="14" t="s">
        <v>26</v>
      </c>
      <c r="C39" s="15">
        <v>3.5</v>
      </c>
      <c r="D39" s="14">
        <v>1.5</v>
      </c>
      <c r="E39" s="23">
        <f>ROUND(C39*D39,2)</f>
        <v>5.25</v>
      </c>
      <c r="F39" s="16">
        <v>0</v>
      </c>
      <c r="G39" s="23">
        <f>ROUND(E39*F39,2)</f>
        <v>0</v>
      </c>
      <c r="H39" s="23">
        <f>ROUND(E39-G39,2)</f>
        <v>5.25</v>
      </c>
    </row>
    <row r="40" spans="1:8" x14ac:dyDescent="0.25">
      <c r="A40" s="14" t="s">
        <v>179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25">
      <c r="A41" s="14" t="s">
        <v>182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25">
      <c r="A42" s="14" t="s">
        <v>114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25">
      <c r="A43" s="13" t="s">
        <v>61</v>
      </c>
      <c r="C43" s="23"/>
      <c r="E43" s="23"/>
    </row>
    <row r="44" spans="1:8" x14ac:dyDescent="0.25">
      <c r="A44" s="14" t="s">
        <v>183</v>
      </c>
      <c r="B44" s="14" t="s">
        <v>21</v>
      </c>
      <c r="C44" s="15">
        <v>13.6</v>
      </c>
      <c r="D44" s="14">
        <v>6.77</v>
      </c>
      <c r="E44" s="23">
        <f>ROUND(C44*D44,2)</f>
        <v>92.07</v>
      </c>
      <c r="F44" s="16">
        <v>0</v>
      </c>
      <c r="G44" s="23">
        <f>ROUND(E44*F44,2)</f>
        <v>0</v>
      </c>
      <c r="H44" s="23">
        <f>ROUND(E44-G44,2)</f>
        <v>92.07</v>
      </c>
    </row>
    <row r="45" spans="1:8" x14ac:dyDescent="0.25">
      <c r="A45" s="13" t="s">
        <v>130</v>
      </c>
      <c r="C45" s="23"/>
      <c r="E45" s="23"/>
    </row>
    <row r="46" spans="1:8" x14ac:dyDescent="0.25">
      <c r="A46" s="14" t="s">
        <v>184</v>
      </c>
      <c r="B46" s="14" t="s">
        <v>123</v>
      </c>
      <c r="C46" s="15">
        <v>0.3</v>
      </c>
      <c r="D46" s="14">
        <v>160</v>
      </c>
      <c r="E46" s="23">
        <f>ROUND(C46*D46,2)</f>
        <v>48</v>
      </c>
      <c r="F46" s="16">
        <v>0</v>
      </c>
      <c r="G46" s="23">
        <f>ROUND(E46*F46,2)</f>
        <v>0</v>
      </c>
      <c r="H46" s="23">
        <f>ROUND(E46-G46,2)</f>
        <v>48</v>
      </c>
    </row>
    <row r="47" spans="1:8" x14ac:dyDescent="0.25">
      <c r="A47" s="13" t="s">
        <v>185</v>
      </c>
      <c r="C47" s="23"/>
      <c r="E47" s="23"/>
    </row>
    <row r="48" spans="1:8" x14ac:dyDescent="0.25">
      <c r="A48" s="14" t="s">
        <v>186</v>
      </c>
      <c r="B48" s="14" t="s">
        <v>123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25">
      <c r="A49" s="13" t="s">
        <v>99</v>
      </c>
      <c r="C49" s="23"/>
      <c r="E49" s="23"/>
    </row>
    <row r="50" spans="1:8" x14ac:dyDescent="0.25">
      <c r="A50" s="14" t="s">
        <v>187</v>
      </c>
      <c r="B50" s="14" t="s">
        <v>48</v>
      </c>
      <c r="C50" s="15">
        <v>4.5</v>
      </c>
      <c r="D50" s="14">
        <v>0.5</v>
      </c>
      <c r="E50" s="23">
        <f>ROUND(C50*D50,2)</f>
        <v>2.25</v>
      </c>
      <c r="F50" s="16">
        <v>0</v>
      </c>
      <c r="G50" s="23">
        <f>ROUND(E50*F50,2)</f>
        <v>0</v>
      </c>
      <c r="H50" s="23">
        <f>ROUND(E50-G50,2)</f>
        <v>2.25</v>
      </c>
    </row>
    <row r="51" spans="1:8" x14ac:dyDescent="0.25">
      <c r="A51" s="13" t="s">
        <v>115</v>
      </c>
      <c r="C51" s="23"/>
      <c r="E51" s="23"/>
    </row>
    <row r="52" spans="1:8" x14ac:dyDescent="0.25">
      <c r="A52" s="14" t="s">
        <v>188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25">
      <c r="A53" s="13" t="s">
        <v>117</v>
      </c>
      <c r="C53" s="23"/>
      <c r="E53" s="23"/>
    </row>
    <row r="54" spans="1:8" x14ac:dyDescent="0.25">
      <c r="A54" s="14" t="s">
        <v>118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25">
      <c r="A55" s="13" t="s">
        <v>37</v>
      </c>
      <c r="C55" s="23"/>
      <c r="E55" s="23"/>
    </row>
    <row r="56" spans="1:8" x14ac:dyDescent="0.25">
      <c r="A56" s="14" t="s">
        <v>38</v>
      </c>
      <c r="B56" s="14" t="s">
        <v>39</v>
      </c>
      <c r="C56" s="15">
        <v>18.690000000000001</v>
      </c>
      <c r="D56" s="14">
        <v>0.5</v>
      </c>
      <c r="E56" s="23">
        <f>ROUND(C56*D56,2)</f>
        <v>9.35</v>
      </c>
      <c r="F56" s="16">
        <v>0</v>
      </c>
      <c r="G56" s="23">
        <f>ROUND(E56*F56,2)</f>
        <v>0</v>
      </c>
      <c r="H56" s="23">
        <f>ROUND(E56-G56,2)</f>
        <v>9.35</v>
      </c>
    </row>
    <row r="57" spans="1:8" x14ac:dyDescent="0.25">
      <c r="A57" s="14" t="s">
        <v>133</v>
      </c>
      <c r="B57" s="14" t="s">
        <v>39</v>
      </c>
      <c r="C57" s="15">
        <v>18.690000000000001</v>
      </c>
      <c r="D57" s="14">
        <v>0.11</v>
      </c>
      <c r="E57" s="23">
        <f>ROUND(C57*D57,2)</f>
        <v>2.06</v>
      </c>
      <c r="F57" s="16">
        <v>0</v>
      </c>
      <c r="G57" s="23">
        <f>ROUND(E57*F57,2)</f>
        <v>0</v>
      </c>
      <c r="H57" s="23">
        <f>ROUND(E57-G57,2)</f>
        <v>2.06</v>
      </c>
    </row>
    <row r="58" spans="1:8" x14ac:dyDescent="0.25">
      <c r="A58" s="13" t="s">
        <v>40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2.375</v>
      </c>
      <c r="E59" s="23">
        <f>ROUND(C59*D59,2)</f>
        <v>21.52</v>
      </c>
      <c r="F59" s="16">
        <v>0</v>
      </c>
      <c r="G59" s="23">
        <f>ROUND(E59*F59,2)</f>
        <v>0</v>
      </c>
      <c r="H59" s="23">
        <f>ROUND(E59-G59,2)</f>
        <v>21.52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0.47960000000000003</v>
      </c>
      <c r="E65" s="23">
        <f>ROUND(C65*D65,2)</f>
        <v>8.9700000000000006</v>
      </c>
      <c r="F65" s="16">
        <v>0</v>
      </c>
      <c r="G65" s="23">
        <f>ROUND(E65*F65,2)</f>
        <v>0</v>
      </c>
      <c r="H65" s="23">
        <f>ROUND(E65-G65,2)</f>
        <v>8.9700000000000006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7.2043999999999997</v>
      </c>
      <c r="E67" s="23">
        <f>ROUND(C67*D67,2)</f>
        <v>20.6</v>
      </c>
      <c r="F67" s="16">
        <v>0</v>
      </c>
      <c r="G67" s="23">
        <f>ROUND(E67*F67,2)</f>
        <v>0</v>
      </c>
      <c r="H67" s="23">
        <f>ROUND(E67-G67,2)</f>
        <v>20.6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2.4064000000000001</v>
      </c>
      <c r="E68" s="23">
        <f>ROUND(C68*D68,2)</f>
        <v>6.88</v>
      </c>
      <c r="F68" s="16">
        <v>0</v>
      </c>
      <c r="G68" s="23">
        <f>ROUND(E68*F68,2)</f>
        <v>0</v>
      </c>
      <c r="H68" s="23">
        <f>ROUND(E68-G68,2)</f>
        <v>6.88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21.995000000000001</v>
      </c>
      <c r="E69" s="23">
        <f>ROUND(C69*D69,2)</f>
        <v>62.91</v>
      </c>
      <c r="F69" s="16">
        <v>0</v>
      </c>
      <c r="G69" s="23">
        <f>ROUND(E69*F69,2)</f>
        <v>0</v>
      </c>
      <c r="H69" s="23">
        <f>ROUND(E69-G69,2)</f>
        <v>62.91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10.48</v>
      </c>
      <c r="D71" s="14">
        <v>1</v>
      </c>
      <c r="E71" s="23">
        <f>ROUND(C71*D71,2)</f>
        <v>10.48</v>
      </c>
      <c r="F71" s="16">
        <v>0</v>
      </c>
      <c r="G71" s="23">
        <f>ROUND(E71*F71,2)</f>
        <v>0</v>
      </c>
      <c r="H71" s="23">
        <f t="shared" ref="H71:H77" si="3">ROUND(E71-G71,2)</f>
        <v>10.48</v>
      </c>
    </row>
    <row r="72" spans="1:8" x14ac:dyDescent="0.25">
      <c r="A72" s="14" t="s">
        <v>38</v>
      </c>
      <c r="B72" s="14" t="s">
        <v>48</v>
      </c>
      <c r="C72" s="15">
        <v>5.7</v>
      </c>
      <c r="D72" s="14">
        <v>1</v>
      </c>
      <c r="E72" s="23">
        <f>ROUND(C72*D72,2)</f>
        <v>5.7</v>
      </c>
      <c r="F72" s="16">
        <v>0</v>
      </c>
      <c r="G72" s="23">
        <f>ROUND(E72*F72,2)</f>
        <v>0</v>
      </c>
      <c r="H72" s="23">
        <f t="shared" si="3"/>
        <v>5.7</v>
      </c>
    </row>
    <row r="73" spans="1:8" x14ac:dyDescent="0.25">
      <c r="A73" s="14" t="s">
        <v>133</v>
      </c>
      <c r="B73" s="14" t="s">
        <v>48</v>
      </c>
      <c r="C73" s="15">
        <v>6.44</v>
      </c>
      <c r="D73" s="14">
        <v>1</v>
      </c>
      <c r="E73" s="23">
        <f>ROUND(C73*D73,2)</f>
        <v>6.44</v>
      </c>
      <c r="F73" s="16">
        <v>0</v>
      </c>
      <c r="G73" s="23">
        <f>ROUND(E73*F73,2)</f>
        <v>0</v>
      </c>
      <c r="H73" s="23">
        <f t="shared" si="3"/>
        <v>6.44</v>
      </c>
    </row>
    <row r="74" spans="1:8" x14ac:dyDescent="0.25">
      <c r="A74" s="14" t="s">
        <v>189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25">
      <c r="A75" s="9" t="s">
        <v>49</v>
      </c>
      <c r="B75" s="9" t="s">
        <v>48</v>
      </c>
      <c r="C75" s="10">
        <v>30.85</v>
      </c>
      <c r="D75" s="9">
        <v>1</v>
      </c>
      <c r="E75" s="22">
        <f>ROUND(C75*D75,2)</f>
        <v>30.85</v>
      </c>
      <c r="F75" s="11">
        <v>0</v>
      </c>
      <c r="G75" s="22">
        <f>ROUND(E75*F75,2)</f>
        <v>0</v>
      </c>
      <c r="H75" s="22">
        <f t="shared" si="3"/>
        <v>30.85</v>
      </c>
    </row>
    <row r="76" spans="1:8" x14ac:dyDescent="0.25">
      <c r="A76" s="7" t="s">
        <v>50</v>
      </c>
      <c r="C76" s="23"/>
      <c r="E76" s="23">
        <f>SUM(E12:E75)</f>
        <v>1011.9300000000004</v>
      </c>
      <c r="G76" s="12">
        <f>SUM(G12:G75)</f>
        <v>0</v>
      </c>
      <c r="H76" s="12">
        <f t="shared" si="3"/>
        <v>1011.93</v>
      </c>
    </row>
    <row r="77" spans="1:8" x14ac:dyDescent="0.25">
      <c r="A77" s="7" t="s">
        <v>51</v>
      </c>
      <c r="C77" s="23"/>
      <c r="E77" s="23">
        <f>+E8-E76</f>
        <v>68.069999999999595</v>
      </c>
      <c r="G77" s="12">
        <f>+G8-G76</f>
        <v>0</v>
      </c>
      <c r="H77" s="12">
        <f t="shared" si="3"/>
        <v>68.069999999999993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29.38</v>
      </c>
      <c r="D80" s="14">
        <v>1</v>
      </c>
      <c r="E80" s="23">
        <f>ROUND(C80*D80,2)</f>
        <v>29.38</v>
      </c>
      <c r="F80" s="16">
        <v>0</v>
      </c>
      <c r="G80" s="23">
        <f>ROUND(E80*F80,2)</f>
        <v>0</v>
      </c>
      <c r="H80" s="23">
        <f t="shared" ref="H80:H86" si="4">ROUND(E80-G80,2)</f>
        <v>29.38</v>
      </c>
    </row>
    <row r="81" spans="1:8" x14ac:dyDescent="0.25">
      <c r="A81" s="14" t="s">
        <v>38</v>
      </c>
      <c r="B81" s="14" t="s">
        <v>48</v>
      </c>
      <c r="C81" s="15">
        <v>44.11</v>
      </c>
      <c r="D81" s="14">
        <v>1</v>
      </c>
      <c r="E81" s="23">
        <f>ROUND(C81*D81,2)</f>
        <v>44.11</v>
      </c>
      <c r="F81" s="16">
        <v>0</v>
      </c>
      <c r="G81" s="23">
        <f>ROUND(E81*F81,2)</f>
        <v>0</v>
      </c>
      <c r="H81" s="23">
        <f t="shared" si="4"/>
        <v>44.11</v>
      </c>
    </row>
    <row r="82" spans="1:8" x14ac:dyDescent="0.25">
      <c r="A82" s="14" t="s">
        <v>133</v>
      </c>
      <c r="B82" s="14" t="s">
        <v>48</v>
      </c>
      <c r="C82" s="15">
        <v>30.83</v>
      </c>
      <c r="D82" s="14">
        <v>1</v>
      </c>
      <c r="E82" s="23">
        <f>ROUND(C82*D82,2)</f>
        <v>30.83</v>
      </c>
      <c r="F82" s="16">
        <v>0</v>
      </c>
      <c r="G82" s="23">
        <f>ROUND(E82*F82,2)</f>
        <v>0</v>
      </c>
      <c r="H82" s="23">
        <f t="shared" si="4"/>
        <v>30.83</v>
      </c>
    </row>
    <row r="83" spans="1:8" x14ac:dyDescent="0.25">
      <c r="A83" s="9" t="s">
        <v>189</v>
      </c>
      <c r="B83" s="9" t="s">
        <v>48</v>
      </c>
      <c r="C83" s="10">
        <v>92.37</v>
      </c>
      <c r="D83" s="9">
        <v>1</v>
      </c>
      <c r="E83" s="22">
        <f>ROUND(C83*D83,2)</f>
        <v>92.37</v>
      </c>
      <c r="F83" s="11">
        <v>0</v>
      </c>
      <c r="G83" s="22">
        <f>ROUND(E83*F83,2)</f>
        <v>0</v>
      </c>
      <c r="H83" s="22">
        <f t="shared" si="4"/>
        <v>92.37</v>
      </c>
    </row>
    <row r="84" spans="1:8" x14ac:dyDescent="0.25">
      <c r="A84" s="7" t="s">
        <v>53</v>
      </c>
      <c r="C84" s="23"/>
      <c r="E84" s="23">
        <f>SUM(E80:E83)</f>
        <v>196.69</v>
      </c>
      <c r="G84" s="12">
        <f>SUM(G80:G83)</f>
        <v>0</v>
      </c>
      <c r="H84" s="12">
        <f t="shared" si="4"/>
        <v>196.69</v>
      </c>
    </row>
    <row r="85" spans="1:8" x14ac:dyDescent="0.25">
      <c r="A85" s="7" t="s">
        <v>54</v>
      </c>
      <c r="C85" s="23"/>
      <c r="E85" s="23">
        <f>+E76+E84</f>
        <v>1208.6200000000003</v>
      </c>
      <c r="G85" s="12">
        <f>+G76+G84</f>
        <v>0</v>
      </c>
      <c r="H85" s="12">
        <f t="shared" si="4"/>
        <v>1208.6199999999999</v>
      </c>
    </row>
    <row r="86" spans="1:8" x14ac:dyDescent="0.25">
      <c r="A86" s="7" t="s">
        <v>55</v>
      </c>
      <c r="C86" s="23"/>
      <c r="E86" s="23">
        <f>+E8-E85</f>
        <v>-128.62000000000035</v>
      </c>
      <c r="G86" s="12">
        <f>+G8-G85</f>
        <v>0</v>
      </c>
      <c r="H86" s="12">
        <f t="shared" si="4"/>
        <v>-128.62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A89" s="7" t="s">
        <v>120</v>
      </c>
      <c r="C89" s="23"/>
      <c r="E89" s="23"/>
    </row>
    <row r="90" spans="1:8" x14ac:dyDescent="0.25">
      <c r="A90" s="7" t="s">
        <v>121</v>
      </c>
      <c r="C90" s="23"/>
      <c r="E90" s="23"/>
    </row>
    <row r="91" spans="1:8" x14ac:dyDescent="0.25">
      <c r="A91" s="7"/>
      <c r="C91" s="23"/>
      <c r="E91" s="23"/>
    </row>
    <row r="98" spans="1:8" x14ac:dyDescent="0.25">
      <c r="A98" t="str" cm="1">
        <f t="array" aca="1" ref="A98" ca="1">MID(CELL("filename",A1),FIND("]",CELL("filename",A1))+1,256)</f>
        <v>rice10</v>
      </c>
    </row>
    <row r="99" spans="1:8" x14ac:dyDescent="0.25">
      <c r="A99" s="7" t="s">
        <v>50</v>
      </c>
      <c r="E99" s="25">
        <f>VLOOKUP(A99,$A$1:$H$98,5,FALSE)</f>
        <v>1011.9300000000004</v>
      </c>
    </row>
    <row r="100" spans="1:8" x14ac:dyDescent="0.25">
      <c r="A100" s="7" t="s">
        <v>288</v>
      </c>
      <c r="E100" s="25">
        <f>VLOOKUP(A100,$A$1:$H$98,5,FALSE)</f>
        <v>196.69</v>
      </c>
    </row>
    <row r="101" spans="1:8" x14ac:dyDescent="0.25">
      <c r="A101" s="7" t="s">
        <v>289</v>
      </c>
      <c r="E101" s="25">
        <f t="shared" ref="E101:E102" si="5">VLOOKUP(A101,$A$1:$H$98,5,FALSE)</f>
        <v>1208.6200000000003</v>
      </c>
    </row>
    <row r="102" spans="1:8" x14ac:dyDescent="0.25">
      <c r="A102" s="7" t="s">
        <v>55</v>
      </c>
      <c r="E102" s="25">
        <f t="shared" si="5"/>
        <v>-128.62000000000035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F558-3CE3-4838-A66E-D9498D5BA377}">
  <sheetPr codeName="Sheet53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224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205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5.77</v>
      </c>
      <c r="E18" s="23">
        <f>ROUND(C18*D18,2)</f>
        <v>149.9</v>
      </c>
      <c r="F18" s="16">
        <v>0</v>
      </c>
      <c r="G18" s="23">
        <f>ROUND(E18*F18,2)</f>
        <v>0</v>
      </c>
      <c r="H18" s="23">
        <f>ROUND(E18-G18,2)</f>
        <v>149.9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372</v>
      </c>
      <c r="B21" s="14" t="s">
        <v>18</v>
      </c>
      <c r="C21" s="15">
        <v>2.76</v>
      </c>
      <c r="D21" s="14">
        <v>10</v>
      </c>
      <c r="E21" s="23">
        <f>ROUND(C21*D21,2)</f>
        <v>27.6</v>
      </c>
      <c r="F21" s="16">
        <v>0</v>
      </c>
      <c r="G21" s="23">
        <f>ROUND(E21*F21,2)</f>
        <v>0</v>
      </c>
      <c r="H21" s="23">
        <f>ROUND(E21-G21,2)</f>
        <v>27.6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80</v>
      </c>
      <c r="E23" s="23">
        <f t="shared" ref="E23:E30" si="0">ROUND(C23*D23,2)</f>
        <v>9.6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9.6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169</v>
      </c>
      <c r="B25" s="14" t="s">
        <v>26</v>
      </c>
      <c r="C25" s="15">
        <v>14.95</v>
      </c>
      <c r="D25" s="14">
        <v>1.3</v>
      </c>
      <c r="E25" s="23">
        <f t="shared" si="0"/>
        <v>19.440000000000001</v>
      </c>
      <c r="F25" s="16">
        <v>0</v>
      </c>
      <c r="G25" s="23">
        <f t="shared" si="1"/>
        <v>0</v>
      </c>
      <c r="H25" s="23">
        <f t="shared" si="2"/>
        <v>19.440000000000001</v>
      </c>
    </row>
    <row r="26" spans="1:8" x14ac:dyDescent="0.25">
      <c r="A26" s="14" t="s">
        <v>170</v>
      </c>
      <c r="B26" s="14" t="s">
        <v>18</v>
      </c>
      <c r="C26" s="15">
        <v>7.46</v>
      </c>
      <c r="D26" s="14">
        <v>3</v>
      </c>
      <c r="E26" s="23">
        <f t="shared" si="0"/>
        <v>22.38</v>
      </c>
      <c r="F26" s="16">
        <v>0</v>
      </c>
      <c r="G26" s="23">
        <f t="shared" si="1"/>
        <v>0</v>
      </c>
      <c r="H26" s="23">
        <f t="shared" si="2"/>
        <v>22.38</v>
      </c>
    </row>
    <row r="27" spans="1:8" x14ac:dyDescent="0.25">
      <c r="A27" s="14" t="s">
        <v>200</v>
      </c>
      <c r="B27" s="14" t="s">
        <v>18</v>
      </c>
      <c r="C27" s="15">
        <v>4.46</v>
      </c>
      <c r="D27" s="14">
        <v>9.6</v>
      </c>
      <c r="E27" s="23">
        <f t="shared" si="0"/>
        <v>42.82</v>
      </c>
      <c r="F27" s="16">
        <v>0</v>
      </c>
      <c r="G27" s="23">
        <f t="shared" si="1"/>
        <v>0</v>
      </c>
      <c r="H27" s="23">
        <f t="shared" si="2"/>
        <v>42.82</v>
      </c>
    </row>
    <row r="28" spans="1:8" x14ac:dyDescent="0.25">
      <c r="A28" s="14" t="s">
        <v>201</v>
      </c>
      <c r="B28" s="14" t="s">
        <v>18</v>
      </c>
      <c r="C28" s="15">
        <v>4.5</v>
      </c>
      <c r="D28" s="14">
        <v>6</v>
      </c>
      <c r="E28" s="23">
        <f t="shared" si="0"/>
        <v>27</v>
      </c>
      <c r="F28" s="16">
        <v>0</v>
      </c>
      <c r="G28" s="23">
        <f t="shared" si="1"/>
        <v>0</v>
      </c>
      <c r="H28" s="23">
        <f t="shared" si="2"/>
        <v>27</v>
      </c>
    </row>
    <row r="29" spans="1:8" x14ac:dyDescent="0.25">
      <c r="A29" s="14" t="s">
        <v>202</v>
      </c>
      <c r="B29" s="14" t="s">
        <v>18</v>
      </c>
      <c r="C29" s="15">
        <v>7.34</v>
      </c>
      <c r="D29" s="14">
        <v>1.5</v>
      </c>
      <c r="E29" s="23">
        <f t="shared" si="0"/>
        <v>11.01</v>
      </c>
      <c r="F29" s="16">
        <v>0</v>
      </c>
      <c r="G29" s="23">
        <f t="shared" si="1"/>
        <v>0</v>
      </c>
      <c r="H29" s="23">
        <f t="shared" si="2"/>
        <v>11.01</v>
      </c>
    </row>
    <row r="30" spans="1:8" x14ac:dyDescent="0.25">
      <c r="A30" s="14" t="s">
        <v>174</v>
      </c>
      <c r="B30" s="14" t="s">
        <v>18</v>
      </c>
      <c r="C30" s="15">
        <v>2.69</v>
      </c>
      <c r="D30" s="14">
        <v>7.5</v>
      </c>
      <c r="E30" s="23">
        <f t="shared" si="0"/>
        <v>20.18</v>
      </c>
      <c r="F30" s="16">
        <v>0</v>
      </c>
      <c r="G30" s="23">
        <f t="shared" si="1"/>
        <v>0</v>
      </c>
      <c r="H30" s="23">
        <f t="shared" si="2"/>
        <v>20.18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397</v>
      </c>
      <c r="B32" s="14" t="s">
        <v>18</v>
      </c>
      <c r="C32" s="15">
        <v>1.19</v>
      </c>
      <c r="D32" s="14">
        <v>8</v>
      </c>
      <c r="E32" s="23">
        <f>ROUND(C32*D32,2)</f>
        <v>9.52</v>
      </c>
      <c r="F32" s="16">
        <v>0</v>
      </c>
      <c r="G32" s="23">
        <f>ROUND(E32*F32,2)</f>
        <v>0</v>
      </c>
      <c r="H32" s="23">
        <f>ROUND(E32-G32,2)</f>
        <v>9.52</v>
      </c>
    </row>
    <row r="33" spans="1:8" x14ac:dyDescent="0.25">
      <c r="A33" s="14" t="s">
        <v>507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25">
      <c r="A34" s="13" t="s">
        <v>30</v>
      </c>
      <c r="C34" s="23"/>
      <c r="E34" s="23"/>
    </row>
    <row r="35" spans="1:8" x14ac:dyDescent="0.25">
      <c r="A35" s="14" t="s">
        <v>31</v>
      </c>
      <c r="B35" s="14" t="s">
        <v>32</v>
      </c>
      <c r="C35" s="15">
        <v>0.24</v>
      </c>
      <c r="D35" s="14">
        <v>33</v>
      </c>
      <c r="E35" s="23">
        <f>ROUND(C35*D35,2)</f>
        <v>7.92</v>
      </c>
      <c r="F35" s="16">
        <v>0</v>
      </c>
      <c r="G35" s="23">
        <f>ROUND(E35*F35,2)</f>
        <v>0</v>
      </c>
      <c r="H35" s="23">
        <f>ROUND(E35-G35,2)</f>
        <v>7.92</v>
      </c>
    </row>
    <row r="36" spans="1:8" x14ac:dyDescent="0.25">
      <c r="A36" s="13" t="s">
        <v>33</v>
      </c>
      <c r="C36" s="23"/>
      <c r="E36" s="23"/>
    </row>
    <row r="37" spans="1:8" x14ac:dyDescent="0.25">
      <c r="A37" s="14" t="s">
        <v>311</v>
      </c>
      <c r="B37" s="14" t="s">
        <v>29</v>
      </c>
      <c r="C37" s="15">
        <v>1.28</v>
      </c>
      <c r="D37" s="14">
        <v>65</v>
      </c>
      <c r="E37" s="23">
        <f>ROUND(C37*D37,2)</f>
        <v>83.2</v>
      </c>
      <c r="F37" s="16">
        <v>0</v>
      </c>
      <c r="G37" s="23">
        <f>ROUND(E37*F37,2)</f>
        <v>0</v>
      </c>
      <c r="H37" s="23">
        <f>ROUND(E37-G37,2)</f>
        <v>83.2</v>
      </c>
    </row>
    <row r="38" spans="1:8" x14ac:dyDescent="0.25">
      <c r="A38" s="14" t="s">
        <v>176</v>
      </c>
      <c r="B38" s="14" t="s">
        <v>177</v>
      </c>
      <c r="C38" s="15">
        <v>0.28999999999999998</v>
      </c>
      <c r="D38" s="14">
        <v>77</v>
      </c>
      <c r="E38" s="23">
        <f>ROUND(C38*D38,2)</f>
        <v>22.33</v>
      </c>
      <c r="F38" s="16">
        <v>0</v>
      </c>
      <c r="G38" s="23">
        <f>ROUND(E38*F38,2)</f>
        <v>0</v>
      </c>
      <c r="H38" s="23">
        <f>ROUND(E38-G38,2)</f>
        <v>22.33</v>
      </c>
    </row>
    <row r="39" spans="1:8" x14ac:dyDescent="0.25">
      <c r="A39" s="14" t="s">
        <v>203</v>
      </c>
      <c r="B39" s="14" t="s">
        <v>29</v>
      </c>
      <c r="C39" s="15">
        <v>1.3</v>
      </c>
      <c r="D39" s="14">
        <v>12</v>
      </c>
      <c r="E39" s="23">
        <f>ROUND(C39*D39,2)</f>
        <v>15.6</v>
      </c>
      <c r="F39" s="16">
        <v>0</v>
      </c>
      <c r="G39" s="23">
        <f>ROUND(E39*F39,2)</f>
        <v>0</v>
      </c>
      <c r="H39" s="23">
        <f>ROUND(E39-G39,2)</f>
        <v>15.6</v>
      </c>
    </row>
    <row r="40" spans="1:8" x14ac:dyDescent="0.25">
      <c r="A40" s="13" t="s">
        <v>113</v>
      </c>
      <c r="C40" s="23"/>
      <c r="E40" s="23"/>
    </row>
    <row r="41" spans="1:8" x14ac:dyDescent="0.25">
      <c r="A41" s="14" t="s">
        <v>180</v>
      </c>
      <c r="B41" s="14" t="s">
        <v>26</v>
      </c>
      <c r="C41" s="15">
        <v>3.5</v>
      </c>
      <c r="D41" s="14">
        <v>1.5</v>
      </c>
      <c r="E41" s="23">
        <f>ROUND(C41*D41,2)</f>
        <v>5.25</v>
      </c>
      <c r="F41" s="16">
        <v>0</v>
      </c>
      <c r="G41" s="23">
        <f>ROUND(E41*F41,2)</f>
        <v>0</v>
      </c>
      <c r="H41" s="23">
        <f>ROUND(E41-G41,2)</f>
        <v>5.25</v>
      </c>
    </row>
    <row r="42" spans="1:8" x14ac:dyDescent="0.25">
      <c r="A42" s="14" t="s">
        <v>179</v>
      </c>
      <c r="B42" s="14" t="s">
        <v>26</v>
      </c>
      <c r="C42" s="15">
        <v>5</v>
      </c>
      <c r="D42" s="14">
        <v>0.5</v>
      </c>
      <c r="E42" s="23">
        <f>ROUND(C42*D42,2)</f>
        <v>2.5</v>
      </c>
      <c r="F42" s="16">
        <v>0</v>
      </c>
      <c r="G42" s="23">
        <f>ROUND(E42*F42,2)</f>
        <v>0</v>
      </c>
      <c r="H42" s="23">
        <f>ROUND(E42-G42,2)</f>
        <v>2.5</v>
      </c>
    </row>
    <row r="43" spans="1:8" x14ac:dyDescent="0.25">
      <c r="A43" s="14" t="s">
        <v>182</v>
      </c>
      <c r="B43" s="14" t="s">
        <v>26</v>
      </c>
      <c r="C43" s="15">
        <v>2.86</v>
      </c>
      <c r="D43" s="14">
        <v>4</v>
      </c>
      <c r="E43" s="23">
        <f>ROUND(C43*D43,2)</f>
        <v>11.44</v>
      </c>
      <c r="F43" s="16">
        <v>0</v>
      </c>
      <c r="G43" s="23">
        <f>ROUND(E43*F43,2)</f>
        <v>0</v>
      </c>
      <c r="H43" s="23">
        <f>ROUND(E43-G43,2)</f>
        <v>11.44</v>
      </c>
    </row>
    <row r="44" spans="1:8" x14ac:dyDescent="0.25">
      <c r="A44" s="14" t="s">
        <v>114</v>
      </c>
      <c r="B44" s="14" t="s">
        <v>26</v>
      </c>
      <c r="C44" s="15">
        <v>3.3</v>
      </c>
      <c r="D44" s="14">
        <v>0.1</v>
      </c>
      <c r="E44" s="23">
        <f>ROUND(C44*D44,2)</f>
        <v>0.33</v>
      </c>
      <c r="F44" s="16">
        <v>0</v>
      </c>
      <c r="G44" s="23">
        <f>ROUND(E44*F44,2)</f>
        <v>0</v>
      </c>
      <c r="H44" s="23">
        <f>ROUND(E44-G44,2)</f>
        <v>0.33</v>
      </c>
    </row>
    <row r="45" spans="1:8" x14ac:dyDescent="0.25">
      <c r="A45" s="13" t="s">
        <v>61</v>
      </c>
      <c r="C45" s="23"/>
      <c r="E45" s="23"/>
    </row>
    <row r="46" spans="1:8" x14ac:dyDescent="0.25">
      <c r="A46" s="14" t="s">
        <v>183</v>
      </c>
      <c r="B46" s="14" t="s">
        <v>21</v>
      </c>
      <c r="C46" s="15">
        <v>13.6</v>
      </c>
      <c r="D46" s="14">
        <v>6.77</v>
      </c>
      <c r="E46" s="23">
        <f>ROUND(C46*D46,2)</f>
        <v>92.07</v>
      </c>
      <c r="F46" s="16">
        <v>0</v>
      </c>
      <c r="G46" s="23">
        <f>ROUND(E46*F46,2)</f>
        <v>0</v>
      </c>
      <c r="H46" s="23">
        <f>ROUND(E46-G46,2)</f>
        <v>92.07</v>
      </c>
    </row>
    <row r="47" spans="1:8" x14ac:dyDescent="0.25">
      <c r="A47" s="13" t="s">
        <v>130</v>
      </c>
      <c r="C47" s="23"/>
      <c r="E47" s="23"/>
    </row>
    <row r="48" spans="1:8" x14ac:dyDescent="0.25">
      <c r="A48" s="14" t="s">
        <v>184</v>
      </c>
      <c r="B48" s="14" t="s">
        <v>123</v>
      </c>
      <c r="C48" s="15">
        <v>0.3</v>
      </c>
      <c r="D48" s="14">
        <v>160</v>
      </c>
      <c r="E48" s="23">
        <f>ROUND(C48*D48,2)</f>
        <v>48</v>
      </c>
      <c r="F48" s="16">
        <v>0</v>
      </c>
      <c r="G48" s="23">
        <f>ROUND(E48*F48,2)</f>
        <v>0</v>
      </c>
      <c r="H48" s="23">
        <f>ROUND(E48-G48,2)</f>
        <v>48</v>
      </c>
    </row>
    <row r="49" spans="1:8" x14ac:dyDescent="0.25">
      <c r="A49" s="13" t="s">
        <v>185</v>
      </c>
      <c r="C49" s="23"/>
      <c r="E49" s="23"/>
    </row>
    <row r="50" spans="1:8" x14ac:dyDescent="0.25">
      <c r="A50" s="14" t="s">
        <v>186</v>
      </c>
      <c r="B50" s="14" t="s">
        <v>123</v>
      </c>
      <c r="C50" s="15">
        <v>0.4</v>
      </c>
      <c r="D50" s="14">
        <v>160</v>
      </c>
      <c r="E50" s="23">
        <f>ROUND(C50*D50,2)</f>
        <v>64</v>
      </c>
      <c r="F50" s="16">
        <v>0</v>
      </c>
      <c r="G50" s="23">
        <f>ROUND(E50*F50,2)</f>
        <v>0</v>
      </c>
      <c r="H50" s="23">
        <f>ROUND(E50-G50,2)</f>
        <v>64</v>
      </c>
    </row>
    <row r="51" spans="1:8" x14ac:dyDescent="0.25">
      <c r="A51" s="13" t="s">
        <v>99</v>
      </c>
      <c r="C51" s="23"/>
      <c r="E51" s="23"/>
    </row>
    <row r="52" spans="1:8" x14ac:dyDescent="0.25">
      <c r="A52" s="14" t="s">
        <v>187</v>
      </c>
      <c r="B52" s="14" t="s">
        <v>48</v>
      </c>
      <c r="C52" s="15">
        <v>4.5</v>
      </c>
      <c r="D52" s="14">
        <v>0.5</v>
      </c>
      <c r="E52" s="23">
        <f>ROUND(C52*D52,2)</f>
        <v>2.25</v>
      </c>
      <c r="F52" s="16">
        <v>0</v>
      </c>
      <c r="G52" s="23">
        <f>ROUND(E52*F52,2)</f>
        <v>0</v>
      </c>
      <c r="H52" s="23">
        <f>ROUND(E52-G52,2)</f>
        <v>2.25</v>
      </c>
    </row>
    <row r="53" spans="1:8" x14ac:dyDescent="0.25">
      <c r="A53" s="13" t="s">
        <v>115</v>
      </c>
      <c r="C53" s="23"/>
      <c r="E53" s="23"/>
    </row>
    <row r="54" spans="1:8" x14ac:dyDescent="0.25">
      <c r="A54" s="14" t="s">
        <v>188</v>
      </c>
      <c r="B54" s="14" t="s">
        <v>48</v>
      </c>
      <c r="C54" s="15">
        <v>8</v>
      </c>
      <c r="D54" s="14">
        <v>1</v>
      </c>
      <c r="E54" s="23">
        <f>ROUND(C54*D54,2)</f>
        <v>8</v>
      </c>
      <c r="F54" s="16">
        <v>0</v>
      </c>
      <c r="G54" s="23">
        <f>ROUND(E54*F54,2)</f>
        <v>0</v>
      </c>
      <c r="H54" s="23">
        <f>ROUND(E54-G54,2)</f>
        <v>8</v>
      </c>
    </row>
    <row r="55" spans="1:8" x14ac:dyDescent="0.25">
      <c r="A55" s="13" t="s">
        <v>117</v>
      </c>
      <c r="C55" s="23"/>
      <c r="E55" s="23"/>
    </row>
    <row r="56" spans="1:8" x14ac:dyDescent="0.25">
      <c r="A56" s="14" t="s">
        <v>118</v>
      </c>
      <c r="B56" s="14" t="s">
        <v>48</v>
      </c>
      <c r="C56" s="15">
        <v>10</v>
      </c>
      <c r="D56" s="14">
        <v>0.33300000000000002</v>
      </c>
      <c r="E56" s="23">
        <f>ROUND(C56*D56,2)</f>
        <v>3.33</v>
      </c>
      <c r="F56" s="16">
        <v>0</v>
      </c>
      <c r="G56" s="23">
        <f>ROUND(E56*F56,2)</f>
        <v>0</v>
      </c>
      <c r="H56" s="23">
        <f>ROUND(E56-G56,2)</f>
        <v>3.33</v>
      </c>
    </row>
    <row r="57" spans="1:8" x14ac:dyDescent="0.25">
      <c r="A57" s="13" t="s">
        <v>37</v>
      </c>
      <c r="C57" s="23"/>
      <c r="E57" s="23"/>
    </row>
    <row r="58" spans="1:8" x14ac:dyDescent="0.25">
      <c r="A58" s="14" t="s">
        <v>38</v>
      </c>
      <c r="B58" s="14" t="s">
        <v>39</v>
      </c>
      <c r="C58" s="15">
        <v>18.690000000000001</v>
      </c>
      <c r="D58" s="14">
        <v>0.52810000000000001</v>
      </c>
      <c r="E58" s="23">
        <f>ROUND(C58*D58,2)</f>
        <v>9.8699999999999992</v>
      </c>
      <c r="F58" s="16">
        <v>0</v>
      </c>
      <c r="G58" s="23">
        <f>ROUND(E58*F58,2)</f>
        <v>0</v>
      </c>
      <c r="H58" s="23">
        <f>ROUND(E58-G58,2)</f>
        <v>9.8699999999999992</v>
      </c>
    </row>
    <row r="59" spans="1:8" x14ac:dyDescent="0.25">
      <c r="A59" s="14" t="s">
        <v>133</v>
      </c>
      <c r="B59" s="14" t="s">
        <v>39</v>
      </c>
      <c r="C59" s="15">
        <v>18.690000000000001</v>
      </c>
      <c r="D59" s="14">
        <v>0.11</v>
      </c>
      <c r="E59" s="23">
        <f>ROUND(C59*D59,2)</f>
        <v>2.06</v>
      </c>
      <c r="F59" s="16">
        <v>0</v>
      </c>
      <c r="G59" s="23">
        <f>ROUND(E59*F59,2)</f>
        <v>0</v>
      </c>
      <c r="H59" s="23">
        <f>ROUND(E59-G59,2)</f>
        <v>2.06</v>
      </c>
    </row>
    <row r="60" spans="1:8" x14ac:dyDescent="0.25">
      <c r="A60" s="13" t="s">
        <v>40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1.125</v>
      </c>
      <c r="E61" s="23">
        <f>ROUND(C61*D61,2)</f>
        <v>10.19</v>
      </c>
      <c r="F61" s="16">
        <v>0</v>
      </c>
      <c r="G61" s="23">
        <f>ROUND(E61*F61,2)</f>
        <v>0</v>
      </c>
      <c r="H61" s="23">
        <f>ROUND(E61-G61,2)</f>
        <v>10.19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3.7499999999999999E-2</v>
      </c>
      <c r="E62" s="23">
        <f>ROUND(C62*D62,2)</f>
        <v>0.34</v>
      </c>
      <c r="F62" s="16">
        <v>0</v>
      </c>
      <c r="G62" s="23">
        <f>ROUND(E62*F62,2)</f>
        <v>0</v>
      </c>
      <c r="H62" s="23">
        <f>ROUND(E62-G62,2)</f>
        <v>0.34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0.25</v>
      </c>
      <c r="E64" s="23">
        <f>ROUND(C64*D64,2)</f>
        <v>2.27</v>
      </c>
      <c r="F64" s="16">
        <v>0</v>
      </c>
      <c r="G64" s="23">
        <f>ROUND(E64*F64,2)</f>
        <v>0</v>
      </c>
      <c r="H64" s="23">
        <f>ROUND(E64-G64,2)</f>
        <v>2.27</v>
      </c>
    </row>
    <row r="65" spans="1:8" x14ac:dyDescent="0.25">
      <c r="A65" s="14" t="s">
        <v>42</v>
      </c>
      <c r="B65" s="14" t="s">
        <v>39</v>
      </c>
      <c r="C65" s="15">
        <v>9.06</v>
      </c>
      <c r="D65" s="14">
        <v>7.8600000000000003E-2</v>
      </c>
      <c r="E65" s="23">
        <f>ROUND(C65*D65,2)</f>
        <v>0.71</v>
      </c>
      <c r="F65" s="16">
        <v>0</v>
      </c>
      <c r="G65" s="23">
        <f>ROUND(E65*F65,2)</f>
        <v>0</v>
      </c>
      <c r="H65" s="23">
        <f>ROUND(E65-G65,2)</f>
        <v>0.71</v>
      </c>
    </row>
    <row r="66" spans="1:8" x14ac:dyDescent="0.25">
      <c r="A66" s="13" t="s">
        <v>100</v>
      </c>
      <c r="C66" s="23"/>
      <c r="E66" s="23"/>
    </row>
    <row r="67" spans="1:8" x14ac:dyDescent="0.25">
      <c r="A67" s="14" t="s">
        <v>41</v>
      </c>
      <c r="B67" s="14" t="s">
        <v>39</v>
      </c>
      <c r="C67" s="15">
        <v>9.06</v>
      </c>
      <c r="D67" s="14">
        <v>0.7</v>
      </c>
      <c r="E67" s="23">
        <f>ROUND(C67*D67,2)</f>
        <v>6.34</v>
      </c>
      <c r="F67" s="16">
        <v>0</v>
      </c>
      <c r="G67" s="23">
        <f>ROUND(E67*F67,2)</f>
        <v>0</v>
      </c>
      <c r="H67" s="23">
        <f>ROUND(E67-G67,2)</f>
        <v>6.34</v>
      </c>
    </row>
    <row r="68" spans="1:8" x14ac:dyDescent="0.25">
      <c r="A68" s="14" t="s">
        <v>44</v>
      </c>
      <c r="B68" s="14" t="s">
        <v>39</v>
      </c>
      <c r="C68" s="15">
        <v>18.7</v>
      </c>
      <c r="D68" s="14">
        <v>0.47960000000000003</v>
      </c>
      <c r="E68" s="23">
        <f>ROUND(C68*D68,2)</f>
        <v>8.9700000000000006</v>
      </c>
      <c r="F68" s="16">
        <v>0</v>
      </c>
      <c r="G68" s="23">
        <f>ROUND(E68*F68,2)</f>
        <v>0</v>
      </c>
      <c r="H68" s="23">
        <f>ROUND(E68-G68,2)</f>
        <v>8.9700000000000006</v>
      </c>
    </row>
    <row r="69" spans="1:8" x14ac:dyDescent="0.25">
      <c r="A69" s="13" t="s">
        <v>45</v>
      </c>
      <c r="C69" s="23"/>
      <c r="E69" s="23"/>
    </row>
    <row r="70" spans="1:8" x14ac:dyDescent="0.25">
      <c r="A70" s="14" t="s">
        <v>38</v>
      </c>
      <c r="B70" s="14" t="s">
        <v>19</v>
      </c>
      <c r="C70" s="15">
        <v>2.86</v>
      </c>
      <c r="D70" s="14">
        <v>7.4504999999999999</v>
      </c>
      <c r="E70" s="23">
        <f>ROUND(C70*D70,2)</f>
        <v>21.31</v>
      </c>
      <c r="F70" s="16">
        <v>0</v>
      </c>
      <c r="G70" s="23">
        <f>ROUND(E70*F70,2)</f>
        <v>0</v>
      </c>
      <c r="H70" s="23">
        <f>ROUND(E70-G70,2)</f>
        <v>21.31</v>
      </c>
    </row>
    <row r="71" spans="1:8" x14ac:dyDescent="0.25">
      <c r="A71" s="14" t="s">
        <v>133</v>
      </c>
      <c r="B71" s="14" t="s">
        <v>19</v>
      </c>
      <c r="C71" s="15">
        <v>2.86</v>
      </c>
      <c r="D71" s="14">
        <v>2.4064000000000001</v>
      </c>
      <c r="E71" s="23">
        <f>ROUND(C71*D71,2)</f>
        <v>6.88</v>
      </c>
      <c r="F71" s="16">
        <v>0</v>
      </c>
      <c r="G71" s="23">
        <f>ROUND(E71*F71,2)</f>
        <v>0</v>
      </c>
      <c r="H71" s="23">
        <f>ROUND(E71-G71,2)</f>
        <v>6.88</v>
      </c>
    </row>
    <row r="72" spans="1:8" x14ac:dyDescent="0.25">
      <c r="A72" s="14" t="s">
        <v>189</v>
      </c>
      <c r="B72" s="14" t="s">
        <v>19</v>
      </c>
      <c r="C72" s="15">
        <v>2.86</v>
      </c>
      <c r="D72" s="14">
        <v>18.736499999999999</v>
      </c>
      <c r="E72" s="23">
        <f>ROUND(C72*D72,2)</f>
        <v>53.59</v>
      </c>
      <c r="F72" s="16">
        <v>0</v>
      </c>
      <c r="G72" s="23">
        <f>ROUND(E72*F72,2)</f>
        <v>0</v>
      </c>
      <c r="H72" s="23">
        <f>ROUND(E72-G72,2)</f>
        <v>53.59</v>
      </c>
    </row>
    <row r="73" spans="1:8" x14ac:dyDescent="0.25">
      <c r="A73" s="13" t="s">
        <v>47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10.58</v>
      </c>
      <c r="D74" s="14">
        <v>1</v>
      </c>
      <c r="E74" s="23">
        <f>ROUND(C74*D74,2)</f>
        <v>10.58</v>
      </c>
      <c r="F74" s="16">
        <v>0</v>
      </c>
      <c r="G74" s="23">
        <f>ROUND(E74*F74,2)</f>
        <v>0</v>
      </c>
      <c r="H74" s="23">
        <f t="shared" ref="H74:H80" si="3">ROUND(E74-G74,2)</f>
        <v>10.58</v>
      </c>
    </row>
    <row r="75" spans="1:8" x14ac:dyDescent="0.25">
      <c r="A75" s="14" t="s">
        <v>38</v>
      </c>
      <c r="B75" s="14" t="s">
        <v>48</v>
      </c>
      <c r="C75" s="15">
        <v>5.88</v>
      </c>
      <c r="D75" s="14">
        <v>1</v>
      </c>
      <c r="E75" s="23">
        <f>ROUND(C75*D75,2)</f>
        <v>5.88</v>
      </c>
      <c r="F75" s="16">
        <v>0</v>
      </c>
      <c r="G75" s="23">
        <f>ROUND(E75*F75,2)</f>
        <v>0</v>
      </c>
      <c r="H75" s="23">
        <f t="shared" si="3"/>
        <v>5.88</v>
      </c>
    </row>
    <row r="76" spans="1:8" x14ac:dyDescent="0.25">
      <c r="A76" s="14" t="s">
        <v>133</v>
      </c>
      <c r="B76" s="14" t="s">
        <v>48</v>
      </c>
      <c r="C76" s="15">
        <v>6.44</v>
      </c>
      <c r="D76" s="14">
        <v>1</v>
      </c>
      <c r="E76" s="23">
        <f>ROUND(C76*D76,2)</f>
        <v>6.44</v>
      </c>
      <c r="F76" s="16">
        <v>0</v>
      </c>
      <c r="G76" s="23">
        <f>ROUND(E76*F76,2)</f>
        <v>0</v>
      </c>
      <c r="H76" s="23">
        <f t="shared" si="3"/>
        <v>6.44</v>
      </c>
    </row>
    <row r="77" spans="1:8" x14ac:dyDescent="0.25">
      <c r="A77" s="14" t="s">
        <v>189</v>
      </c>
      <c r="B77" s="14" t="s">
        <v>48</v>
      </c>
      <c r="C77" s="15">
        <v>13.96</v>
      </c>
      <c r="D77" s="14">
        <v>1</v>
      </c>
      <c r="E77" s="23">
        <f>ROUND(C77*D77,2)</f>
        <v>13.96</v>
      </c>
      <c r="F77" s="16">
        <v>0</v>
      </c>
      <c r="G77" s="23">
        <f>ROUND(E77*F77,2)</f>
        <v>0</v>
      </c>
      <c r="H77" s="23">
        <f t="shared" si="3"/>
        <v>13.96</v>
      </c>
    </row>
    <row r="78" spans="1:8" x14ac:dyDescent="0.25">
      <c r="A78" s="9" t="s">
        <v>49</v>
      </c>
      <c r="B78" s="9" t="s">
        <v>48</v>
      </c>
      <c r="C78" s="10">
        <v>30.6</v>
      </c>
      <c r="D78" s="9">
        <v>1</v>
      </c>
      <c r="E78" s="22">
        <f>ROUND(C78*D78,2)</f>
        <v>30.6</v>
      </c>
      <c r="F78" s="11">
        <v>0</v>
      </c>
      <c r="G78" s="22">
        <f>ROUND(E78*F78,2)</f>
        <v>0</v>
      </c>
      <c r="H78" s="22">
        <f t="shared" si="3"/>
        <v>30.6</v>
      </c>
    </row>
    <row r="79" spans="1:8" x14ac:dyDescent="0.25">
      <c r="A79" s="7" t="s">
        <v>50</v>
      </c>
      <c r="C79" s="23"/>
      <c r="E79" s="23">
        <f>SUM(E12:E78)</f>
        <v>1000.4500000000004</v>
      </c>
      <c r="G79" s="12">
        <f>SUM(G12:G78)</f>
        <v>0</v>
      </c>
      <c r="H79" s="12">
        <f t="shared" si="3"/>
        <v>1000.45</v>
      </c>
    </row>
    <row r="80" spans="1:8" x14ac:dyDescent="0.25">
      <c r="A80" s="7" t="s">
        <v>51</v>
      </c>
      <c r="C80" s="23"/>
      <c r="E80" s="23">
        <f>+E8-E79</f>
        <v>79.549999999999613</v>
      </c>
      <c r="G80" s="12">
        <f>+G8-G79</f>
        <v>0</v>
      </c>
      <c r="H80" s="12">
        <f t="shared" si="3"/>
        <v>79.55</v>
      </c>
    </row>
    <row r="81" spans="1:8" x14ac:dyDescent="0.25">
      <c r="A81" t="s">
        <v>12</v>
      </c>
      <c r="C81" s="23"/>
      <c r="E81" s="23"/>
    </row>
    <row r="82" spans="1:8" x14ac:dyDescent="0.25">
      <c r="A82" s="7" t="s">
        <v>52</v>
      </c>
      <c r="C82" s="23"/>
      <c r="E82" s="23"/>
    </row>
    <row r="83" spans="1:8" x14ac:dyDescent="0.25">
      <c r="A83" s="14" t="s">
        <v>42</v>
      </c>
      <c r="B83" s="14" t="s">
        <v>48</v>
      </c>
      <c r="C83" s="15">
        <v>30.4</v>
      </c>
      <c r="D83" s="14">
        <v>1</v>
      </c>
      <c r="E83" s="23">
        <f>ROUND(C83*D83,2)</f>
        <v>30.4</v>
      </c>
      <c r="F83" s="16">
        <v>0</v>
      </c>
      <c r="G83" s="23">
        <f>ROUND(E83*F83,2)</f>
        <v>0</v>
      </c>
      <c r="H83" s="23">
        <f t="shared" ref="H83:H89" si="4">ROUND(E83-G83,2)</f>
        <v>30.4</v>
      </c>
    </row>
    <row r="84" spans="1:8" x14ac:dyDescent="0.25">
      <c r="A84" s="14" t="s">
        <v>38</v>
      </c>
      <c r="B84" s="14" t="s">
        <v>48</v>
      </c>
      <c r="C84" s="15">
        <v>45.59</v>
      </c>
      <c r="D84" s="14">
        <v>1</v>
      </c>
      <c r="E84" s="23">
        <f>ROUND(C84*D84,2)</f>
        <v>45.59</v>
      </c>
      <c r="F84" s="16">
        <v>0</v>
      </c>
      <c r="G84" s="23">
        <f>ROUND(E84*F84,2)</f>
        <v>0</v>
      </c>
      <c r="H84" s="23">
        <f t="shared" si="4"/>
        <v>45.59</v>
      </c>
    </row>
    <row r="85" spans="1:8" x14ac:dyDescent="0.25">
      <c r="A85" s="14" t="s">
        <v>133</v>
      </c>
      <c r="B85" s="14" t="s">
        <v>48</v>
      </c>
      <c r="C85" s="15">
        <v>30.83</v>
      </c>
      <c r="D85" s="14">
        <v>1</v>
      </c>
      <c r="E85" s="23">
        <f>ROUND(C85*D85,2)</f>
        <v>30.83</v>
      </c>
      <c r="F85" s="16">
        <v>0</v>
      </c>
      <c r="G85" s="23">
        <f>ROUND(E85*F85,2)</f>
        <v>0</v>
      </c>
      <c r="H85" s="23">
        <f t="shared" si="4"/>
        <v>30.83</v>
      </c>
    </row>
    <row r="86" spans="1:8" x14ac:dyDescent="0.25">
      <c r="A86" s="9" t="s">
        <v>189</v>
      </c>
      <c r="B86" s="9" t="s">
        <v>48</v>
      </c>
      <c r="C86" s="10">
        <v>92.02</v>
      </c>
      <c r="D86" s="9">
        <v>1</v>
      </c>
      <c r="E86" s="22">
        <f>ROUND(C86*D86,2)</f>
        <v>92.02</v>
      </c>
      <c r="F86" s="11">
        <v>0</v>
      </c>
      <c r="G86" s="22">
        <f>ROUND(E86*F86,2)</f>
        <v>0</v>
      </c>
      <c r="H86" s="22">
        <f t="shared" si="4"/>
        <v>92.02</v>
      </c>
    </row>
    <row r="87" spans="1:8" x14ac:dyDescent="0.25">
      <c r="A87" s="7" t="s">
        <v>53</v>
      </c>
      <c r="C87" s="23"/>
      <c r="E87" s="23">
        <f>SUM(E83:E86)</f>
        <v>198.84</v>
      </c>
      <c r="G87" s="12">
        <f>SUM(G83:G86)</f>
        <v>0</v>
      </c>
      <c r="H87" s="12">
        <f t="shared" si="4"/>
        <v>198.84</v>
      </c>
    </row>
    <row r="88" spans="1:8" x14ac:dyDescent="0.25">
      <c r="A88" s="7" t="s">
        <v>54</v>
      </c>
      <c r="C88" s="23"/>
      <c r="E88" s="23">
        <f>+E79+E87</f>
        <v>1199.2900000000004</v>
      </c>
      <c r="G88" s="12">
        <f>+G79+G87</f>
        <v>0</v>
      </c>
      <c r="H88" s="12">
        <f t="shared" si="4"/>
        <v>1199.29</v>
      </c>
    </row>
    <row r="89" spans="1:8" x14ac:dyDescent="0.25">
      <c r="A89" s="7" t="s">
        <v>55</v>
      </c>
      <c r="C89" s="23"/>
      <c r="E89" s="23">
        <f>+E8-E88</f>
        <v>-119.29000000000042</v>
      </c>
      <c r="G89" s="12">
        <f>+G8-G88</f>
        <v>0</v>
      </c>
      <c r="H89" s="12">
        <f t="shared" si="4"/>
        <v>-119.29</v>
      </c>
    </row>
    <row r="90" spans="1:8" x14ac:dyDescent="0.25">
      <c r="A90" t="s">
        <v>119</v>
      </c>
      <c r="C90" s="23"/>
      <c r="E90" s="23"/>
    </row>
    <row r="91" spans="1:8" x14ac:dyDescent="0.25">
      <c r="A91" t="s">
        <v>424</v>
      </c>
      <c r="C91" s="23"/>
      <c r="E91" s="23"/>
    </row>
    <row r="92" spans="1:8" x14ac:dyDescent="0.25">
      <c r="A92" s="7" t="s">
        <v>120</v>
      </c>
      <c r="C92" s="23"/>
      <c r="E92" s="23"/>
    </row>
    <row r="93" spans="1:8" x14ac:dyDescent="0.25">
      <c r="A93" s="7" t="s">
        <v>121</v>
      </c>
      <c r="C93" s="23"/>
      <c r="E93" s="23"/>
    </row>
    <row r="94" spans="1:8" x14ac:dyDescent="0.25">
      <c r="A94" s="7"/>
      <c r="C94" s="23"/>
      <c r="E94" s="23"/>
    </row>
    <row r="98" spans="1:8" x14ac:dyDescent="0.25">
      <c r="A98" t="str" cm="1">
        <f t="array" aca="1" ref="A98" ca="1">MID(CELL("filename",A1),FIND("]",CELL("filename",A1))+1,256)</f>
        <v>rice11</v>
      </c>
    </row>
    <row r="99" spans="1:8" x14ac:dyDescent="0.25">
      <c r="A99" s="7" t="s">
        <v>50</v>
      </c>
      <c r="E99" s="25">
        <f>VLOOKUP(A99,$A$1:$H$98,5,FALSE)</f>
        <v>1000.4500000000004</v>
      </c>
    </row>
    <row r="100" spans="1:8" x14ac:dyDescent="0.25">
      <c r="A100" s="7" t="s">
        <v>288</v>
      </c>
      <c r="E100" s="25">
        <f>VLOOKUP(A100,$A$1:$H$98,5,FALSE)</f>
        <v>198.84</v>
      </c>
    </row>
    <row r="101" spans="1:8" x14ac:dyDescent="0.25">
      <c r="A101" s="7" t="s">
        <v>289</v>
      </c>
      <c r="E101" s="25">
        <f t="shared" ref="E101:E102" si="5">VLOOKUP(A101,$A$1:$H$98,5,FALSE)</f>
        <v>1199.2900000000004</v>
      </c>
    </row>
    <row r="102" spans="1:8" x14ac:dyDescent="0.25">
      <c r="A102" s="7" t="s">
        <v>55</v>
      </c>
      <c r="E102" s="25">
        <f t="shared" si="5"/>
        <v>-119.29000000000042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6652-D40D-4FF0-B48B-E5055C077871}">
  <sheetPr codeName="Sheet54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134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206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510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5.77</v>
      </c>
      <c r="E18" s="23">
        <f>ROUND(C18*D18,2)</f>
        <v>149.9</v>
      </c>
      <c r="F18" s="16">
        <v>0</v>
      </c>
      <c r="G18" s="23">
        <f>ROUND(E18*F18,2)</f>
        <v>0</v>
      </c>
      <c r="H18" s="23">
        <f>ROUND(E18-G18,2)</f>
        <v>149.9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372</v>
      </c>
      <c r="B21" s="14" t="s">
        <v>18</v>
      </c>
      <c r="C21" s="15">
        <v>2.76</v>
      </c>
      <c r="D21" s="14">
        <v>10</v>
      </c>
      <c r="E21" s="23">
        <f>ROUND(C21*D21,2)</f>
        <v>27.6</v>
      </c>
      <c r="F21" s="16">
        <v>0</v>
      </c>
      <c r="G21" s="23">
        <f>ROUND(E21*F21,2)</f>
        <v>0</v>
      </c>
      <c r="H21" s="23">
        <f>ROUND(E21-G21,2)</f>
        <v>27.6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80</v>
      </c>
      <c r="E23" s="23">
        <f t="shared" ref="E23:E30" si="0">ROUND(C23*D23,2)</f>
        <v>9.6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9.6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169</v>
      </c>
      <c r="B25" s="14" t="s">
        <v>26</v>
      </c>
      <c r="C25" s="15">
        <v>14.95</v>
      </c>
      <c r="D25" s="14">
        <v>1.3</v>
      </c>
      <c r="E25" s="23">
        <f t="shared" si="0"/>
        <v>19.440000000000001</v>
      </c>
      <c r="F25" s="16">
        <v>0</v>
      </c>
      <c r="G25" s="23">
        <f t="shared" si="1"/>
        <v>0</v>
      </c>
      <c r="H25" s="23">
        <f t="shared" si="2"/>
        <v>19.440000000000001</v>
      </c>
    </row>
    <row r="26" spans="1:8" x14ac:dyDescent="0.25">
      <c r="A26" s="14" t="s">
        <v>170</v>
      </c>
      <c r="B26" s="14" t="s">
        <v>18</v>
      </c>
      <c r="C26" s="15">
        <v>7.46</v>
      </c>
      <c r="D26" s="14">
        <v>3</v>
      </c>
      <c r="E26" s="23">
        <f t="shared" si="0"/>
        <v>22.38</v>
      </c>
      <c r="F26" s="16">
        <v>0</v>
      </c>
      <c r="G26" s="23">
        <f t="shared" si="1"/>
        <v>0</v>
      </c>
      <c r="H26" s="23">
        <f t="shared" si="2"/>
        <v>22.38</v>
      </c>
    </row>
    <row r="27" spans="1:8" x14ac:dyDescent="0.25">
      <c r="A27" s="14" t="s">
        <v>200</v>
      </c>
      <c r="B27" s="14" t="s">
        <v>18</v>
      </c>
      <c r="C27" s="15">
        <v>4.46</v>
      </c>
      <c r="D27" s="14">
        <v>9.6</v>
      </c>
      <c r="E27" s="23">
        <f t="shared" si="0"/>
        <v>42.82</v>
      </c>
      <c r="F27" s="16">
        <v>0</v>
      </c>
      <c r="G27" s="23">
        <f t="shared" si="1"/>
        <v>0</v>
      </c>
      <c r="H27" s="23">
        <f t="shared" si="2"/>
        <v>42.82</v>
      </c>
    </row>
    <row r="28" spans="1:8" x14ac:dyDescent="0.25">
      <c r="A28" s="14" t="s">
        <v>201</v>
      </c>
      <c r="B28" s="14" t="s">
        <v>18</v>
      </c>
      <c r="C28" s="15">
        <v>4.5</v>
      </c>
      <c r="D28" s="14">
        <v>6</v>
      </c>
      <c r="E28" s="23">
        <f t="shared" si="0"/>
        <v>27</v>
      </c>
      <c r="F28" s="16">
        <v>0</v>
      </c>
      <c r="G28" s="23">
        <f t="shared" si="1"/>
        <v>0</v>
      </c>
      <c r="H28" s="23">
        <f t="shared" si="2"/>
        <v>27</v>
      </c>
    </row>
    <row r="29" spans="1:8" x14ac:dyDescent="0.25">
      <c r="A29" s="14" t="s">
        <v>202</v>
      </c>
      <c r="B29" s="14" t="s">
        <v>18</v>
      </c>
      <c r="C29" s="15">
        <v>7.34</v>
      </c>
      <c r="D29" s="14">
        <v>1.5</v>
      </c>
      <c r="E29" s="23">
        <f t="shared" si="0"/>
        <v>11.01</v>
      </c>
      <c r="F29" s="16">
        <v>0</v>
      </c>
      <c r="G29" s="23">
        <f t="shared" si="1"/>
        <v>0</v>
      </c>
      <c r="H29" s="23">
        <f t="shared" si="2"/>
        <v>11.01</v>
      </c>
    </row>
    <row r="30" spans="1:8" x14ac:dyDescent="0.25">
      <c r="A30" s="14" t="s">
        <v>174</v>
      </c>
      <c r="B30" s="14" t="s">
        <v>18</v>
      </c>
      <c r="C30" s="15">
        <v>2.69</v>
      </c>
      <c r="D30" s="14">
        <v>7.5</v>
      </c>
      <c r="E30" s="23">
        <f t="shared" si="0"/>
        <v>20.18</v>
      </c>
      <c r="F30" s="16">
        <v>0</v>
      </c>
      <c r="G30" s="23">
        <f t="shared" si="1"/>
        <v>0</v>
      </c>
      <c r="H30" s="23">
        <f t="shared" si="2"/>
        <v>20.18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397</v>
      </c>
      <c r="B32" s="14" t="s">
        <v>18</v>
      </c>
      <c r="C32" s="15">
        <v>1.19</v>
      </c>
      <c r="D32" s="14">
        <v>8</v>
      </c>
      <c r="E32" s="23">
        <f>ROUND(C32*D32,2)</f>
        <v>9.52</v>
      </c>
      <c r="F32" s="16">
        <v>0</v>
      </c>
      <c r="G32" s="23">
        <f>ROUND(E32*F32,2)</f>
        <v>0</v>
      </c>
      <c r="H32" s="23">
        <f>ROUND(E32-G32,2)</f>
        <v>9.52</v>
      </c>
    </row>
    <row r="33" spans="1:8" x14ac:dyDescent="0.25">
      <c r="A33" s="14" t="s">
        <v>507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311</v>
      </c>
      <c r="B35" s="14" t="s">
        <v>29</v>
      </c>
      <c r="C35" s="15">
        <v>1.28</v>
      </c>
      <c r="D35" s="14">
        <v>65</v>
      </c>
      <c r="E35" s="23">
        <f>ROUND(C35*D35,2)</f>
        <v>83.2</v>
      </c>
      <c r="F35" s="16">
        <v>0</v>
      </c>
      <c r="G35" s="23">
        <f>ROUND(E35*F35,2)</f>
        <v>0</v>
      </c>
      <c r="H35" s="23">
        <f>ROUND(E35-G35,2)</f>
        <v>83.2</v>
      </c>
    </row>
    <row r="36" spans="1:8" x14ac:dyDescent="0.25">
      <c r="A36" s="14" t="s">
        <v>176</v>
      </c>
      <c r="B36" s="14" t="s">
        <v>177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25">
      <c r="A37" s="14" t="s">
        <v>203</v>
      </c>
      <c r="B37" s="14" t="s">
        <v>29</v>
      </c>
      <c r="C37" s="15">
        <v>1.3</v>
      </c>
      <c r="D37" s="14">
        <v>12</v>
      </c>
      <c r="E37" s="23">
        <f>ROUND(C37*D37,2)</f>
        <v>15.6</v>
      </c>
      <c r="F37" s="16">
        <v>0</v>
      </c>
      <c r="G37" s="23">
        <f>ROUND(E37*F37,2)</f>
        <v>0</v>
      </c>
      <c r="H37" s="23">
        <f>ROUND(E37-G37,2)</f>
        <v>15.6</v>
      </c>
    </row>
    <row r="38" spans="1:8" x14ac:dyDescent="0.25">
      <c r="A38" s="13" t="s">
        <v>113</v>
      </c>
      <c r="C38" s="23"/>
      <c r="E38" s="23"/>
    </row>
    <row r="39" spans="1:8" x14ac:dyDescent="0.25">
      <c r="A39" s="14" t="s">
        <v>180</v>
      </c>
      <c r="B39" s="14" t="s">
        <v>26</v>
      </c>
      <c r="C39" s="15">
        <v>3.5</v>
      </c>
      <c r="D39" s="14">
        <v>1.5</v>
      </c>
      <c r="E39" s="23">
        <f>ROUND(C39*D39,2)</f>
        <v>5.25</v>
      </c>
      <c r="F39" s="16">
        <v>0</v>
      </c>
      <c r="G39" s="23">
        <f>ROUND(E39*F39,2)</f>
        <v>0</v>
      </c>
      <c r="H39" s="23">
        <f>ROUND(E39-G39,2)</f>
        <v>5.25</v>
      </c>
    </row>
    <row r="40" spans="1:8" x14ac:dyDescent="0.25">
      <c r="A40" s="14" t="s">
        <v>179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25">
      <c r="A41" s="14" t="s">
        <v>182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25">
      <c r="A42" s="14" t="s">
        <v>114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25">
      <c r="A43" s="13" t="s">
        <v>61</v>
      </c>
      <c r="C43" s="23"/>
      <c r="E43" s="23"/>
    </row>
    <row r="44" spans="1:8" x14ac:dyDescent="0.25">
      <c r="A44" s="14" t="s">
        <v>183</v>
      </c>
      <c r="B44" s="14" t="s">
        <v>21</v>
      </c>
      <c r="C44" s="15">
        <v>13.6</v>
      </c>
      <c r="D44" s="14">
        <v>6.77</v>
      </c>
      <c r="E44" s="23">
        <f>ROUND(C44*D44,2)</f>
        <v>92.07</v>
      </c>
      <c r="F44" s="16">
        <v>0</v>
      </c>
      <c r="G44" s="23">
        <f>ROUND(E44*F44,2)</f>
        <v>0</v>
      </c>
      <c r="H44" s="23">
        <f>ROUND(E44-G44,2)</f>
        <v>92.07</v>
      </c>
    </row>
    <row r="45" spans="1:8" x14ac:dyDescent="0.25">
      <c r="A45" s="13" t="s">
        <v>130</v>
      </c>
      <c r="C45" s="23"/>
      <c r="E45" s="23"/>
    </row>
    <row r="46" spans="1:8" x14ac:dyDescent="0.25">
      <c r="A46" s="14" t="s">
        <v>184</v>
      </c>
      <c r="B46" s="14" t="s">
        <v>123</v>
      </c>
      <c r="C46" s="15">
        <v>0.3</v>
      </c>
      <c r="D46" s="14">
        <v>160</v>
      </c>
      <c r="E46" s="23">
        <f>ROUND(C46*D46,2)</f>
        <v>48</v>
      </c>
      <c r="F46" s="16">
        <v>0</v>
      </c>
      <c r="G46" s="23">
        <f>ROUND(E46*F46,2)</f>
        <v>0</v>
      </c>
      <c r="H46" s="23">
        <f>ROUND(E46-G46,2)</f>
        <v>48</v>
      </c>
    </row>
    <row r="47" spans="1:8" x14ac:dyDescent="0.25">
      <c r="A47" s="13" t="s">
        <v>185</v>
      </c>
      <c r="C47" s="23"/>
      <c r="E47" s="23"/>
    </row>
    <row r="48" spans="1:8" x14ac:dyDescent="0.25">
      <c r="A48" s="14" t="s">
        <v>186</v>
      </c>
      <c r="B48" s="14" t="s">
        <v>123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25">
      <c r="A49" s="13" t="s">
        <v>115</v>
      </c>
      <c r="C49" s="23"/>
      <c r="E49" s="23"/>
    </row>
    <row r="50" spans="1:8" x14ac:dyDescent="0.25">
      <c r="A50" s="14" t="s">
        <v>188</v>
      </c>
      <c r="B50" s="14" t="s">
        <v>48</v>
      </c>
      <c r="C50" s="15">
        <v>8</v>
      </c>
      <c r="D50" s="14">
        <v>1</v>
      </c>
      <c r="E50" s="23">
        <f>ROUND(C50*D50,2)</f>
        <v>8</v>
      </c>
      <c r="F50" s="16">
        <v>0</v>
      </c>
      <c r="G50" s="23">
        <f>ROUND(E50*F50,2)</f>
        <v>0</v>
      </c>
      <c r="H50" s="23">
        <f>ROUND(E50-G50,2)</f>
        <v>8</v>
      </c>
    </row>
    <row r="51" spans="1:8" x14ac:dyDescent="0.25">
      <c r="A51" s="13" t="s">
        <v>117</v>
      </c>
      <c r="C51" s="23"/>
      <c r="E51" s="23"/>
    </row>
    <row r="52" spans="1:8" x14ac:dyDescent="0.25">
      <c r="A52" s="14" t="s">
        <v>118</v>
      </c>
      <c r="B52" s="14" t="s">
        <v>48</v>
      </c>
      <c r="C52" s="15">
        <v>10</v>
      </c>
      <c r="D52" s="14">
        <v>0.33300000000000002</v>
      </c>
      <c r="E52" s="23">
        <f>ROUND(C52*D52,2)</f>
        <v>3.33</v>
      </c>
      <c r="F52" s="16">
        <v>0</v>
      </c>
      <c r="G52" s="23">
        <f>ROUND(E52*F52,2)</f>
        <v>0</v>
      </c>
      <c r="H52" s="23">
        <f>ROUND(E52-G52,2)</f>
        <v>3.33</v>
      </c>
    </row>
    <row r="53" spans="1:8" x14ac:dyDescent="0.25">
      <c r="A53" s="13" t="s">
        <v>37</v>
      </c>
      <c r="C53" s="23"/>
      <c r="E53" s="23"/>
    </row>
    <row r="54" spans="1:8" x14ac:dyDescent="0.25">
      <c r="A54" s="14" t="s">
        <v>38</v>
      </c>
      <c r="B54" s="14" t="s">
        <v>39</v>
      </c>
      <c r="C54" s="15">
        <v>18.690000000000001</v>
      </c>
      <c r="D54" s="14">
        <v>0.42280000000000001</v>
      </c>
      <c r="E54" s="23">
        <f>ROUND(C54*D54,2)</f>
        <v>7.9</v>
      </c>
      <c r="F54" s="16">
        <v>0</v>
      </c>
      <c r="G54" s="23">
        <f>ROUND(E54*F54,2)</f>
        <v>0</v>
      </c>
      <c r="H54" s="23">
        <f>ROUND(E54-G54,2)</f>
        <v>7.9</v>
      </c>
    </row>
    <row r="55" spans="1:8" x14ac:dyDescent="0.25">
      <c r="A55" s="14" t="s">
        <v>133</v>
      </c>
      <c r="B55" s="14" t="s">
        <v>39</v>
      </c>
      <c r="C55" s="15">
        <v>18.690000000000001</v>
      </c>
      <c r="D55" s="14">
        <v>0.11</v>
      </c>
      <c r="E55" s="23">
        <f>ROUND(C55*D55,2)</f>
        <v>2.06</v>
      </c>
      <c r="F55" s="16">
        <v>0</v>
      </c>
      <c r="G55" s="23">
        <f>ROUND(E55*F55,2)</f>
        <v>0</v>
      </c>
      <c r="H55" s="23">
        <f>ROUND(E55-G55,2)</f>
        <v>2.06</v>
      </c>
    </row>
    <row r="56" spans="1:8" x14ac:dyDescent="0.25">
      <c r="A56" s="13" t="s">
        <v>40</v>
      </c>
      <c r="C56" s="23"/>
      <c r="E56" s="23"/>
    </row>
    <row r="57" spans="1:8" x14ac:dyDescent="0.25">
      <c r="A57" s="14" t="s">
        <v>41</v>
      </c>
      <c r="B57" s="14" t="s">
        <v>39</v>
      </c>
      <c r="C57" s="15">
        <v>9.06</v>
      </c>
      <c r="D57" s="14">
        <v>1.05</v>
      </c>
      <c r="E57" s="23">
        <f>ROUND(C57*D57,2)</f>
        <v>9.51</v>
      </c>
      <c r="F57" s="16">
        <v>0</v>
      </c>
      <c r="G57" s="23">
        <f>ROUND(E57*F57,2)</f>
        <v>0</v>
      </c>
      <c r="H57" s="23">
        <f>ROUND(E57-G57,2)</f>
        <v>9.51</v>
      </c>
    </row>
    <row r="58" spans="1:8" x14ac:dyDescent="0.25">
      <c r="A58" s="13" t="s">
        <v>43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0.25</v>
      </c>
      <c r="E59" s="23">
        <f>ROUND(C59*D59,2)</f>
        <v>2.27</v>
      </c>
      <c r="F59" s="16">
        <v>0</v>
      </c>
      <c r="G59" s="23">
        <f>ROUND(E59*F59,2)</f>
        <v>0</v>
      </c>
      <c r="H59" s="23">
        <f>ROUND(E59-G59,2)</f>
        <v>2.27</v>
      </c>
    </row>
    <row r="60" spans="1:8" x14ac:dyDescent="0.25">
      <c r="A60" s="14" t="s">
        <v>42</v>
      </c>
      <c r="B60" s="14" t="s">
        <v>39</v>
      </c>
      <c r="C60" s="15">
        <v>9.06</v>
      </c>
      <c r="D60" s="14">
        <v>7.8600000000000003E-2</v>
      </c>
      <c r="E60" s="23">
        <f>ROUND(C60*D60,2)</f>
        <v>0.71</v>
      </c>
      <c r="F60" s="16">
        <v>0</v>
      </c>
      <c r="G60" s="23">
        <f>ROUND(E60*F60,2)</f>
        <v>0</v>
      </c>
      <c r="H60" s="23">
        <f>ROUND(E60-G60,2)</f>
        <v>0.71</v>
      </c>
    </row>
    <row r="61" spans="1:8" x14ac:dyDescent="0.25">
      <c r="A61" s="13" t="s">
        <v>100</v>
      </c>
      <c r="C61" s="23"/>
      <c r="E61" s="23"/>
    </row>
    <row r="62" spans="1:8" x14ac:dyDescent="0.25">
      <c r="A62" s="14" t="s">
        <v>41</v>
      </c>
      <c r="B62" s="14" t="s">
        <v>39</v>
      </c>
      <c r="C62" s="15">
        <v>9.06</v>
      </c>
      <c r="D62" s="14">
        <v>0.7</v>
      </c>
      <c r="E62" s="23">
        <f>ROUND(C62*D62,2)</f>
        <v>6.34</v>
      </c>
      <c r="F62" s="16">
        <v>0</v>
      </c>
      <c r="G62" s="23">
        <f>ROUND(E62*F62,2)</f>
        <v>0</v>
      </c>
      <c r="H62" s="23">
        <f>ROUND(E62-G62,2)</f>
        <v>6.34</v>
      </c>
    </row>
    <row r="63" spans="1:8" x14ac:dyDescent="0.25">
      <c r="A63" s="14" t="s">
        <v>44</v>
      </c>
      <c r="B63" s="14" t="s">
        <v>39</v>
      </c>
      <c r="C63" s="15">
        <v>18.7</v>
      </c>
      <c r="D63" s="14">
        <v>0.47960000000000003</v>
      </c>
      <c r="E63" s="23">
        <f>ROUND(C63*D63,2)</f>
        <v>8.9700000000000006</v>
      </c>
      <c r="F63" s="16">
        <v>0</v>
      </c>
      <c r="G63" s="23">
        <f>ROUND(E63*F63,2)</f>
        <v>0</v>
      </c>
      <c r="H63" s="23">
        <f>ROUND(E63-G63,2)</f>
        <v>8.9700000000000006</v>
      </c>
    </row>
    <row r="64" spans="1:8" x14ac:dyDescent="0.25">
      <c r="A64" s="13" t="s">
        <v>45</v>
      </c>
      <c r="C64" s="23"/>
      <c r="E64" s="23"/>
    </row>
    <row r="65" spans="1:8" x14ac:dyDescent="0.25">
      <c r="A65" s="14" t="s">
        <v>38</v>
      </c>
      <c r="B65" s="14" t="s">
        <v>19</v>
      </c>
      <c r="C65" s="15">
        <v>2.86</v>
      </c>
      <c r="D65" s="14">
        <v>6.5293999999999999</v>
      </c>
      <c r="E65" s="23">
        <f>ROUND(C65*D65,2)</f>
        <v>18.670000000000002</v>
      </c>
      <c r="F65" s="16">
        <v>0</v>
      </c>
      <c r="G65" s="23">
        <f>ROUND(E65*F65,2)</f>
        <v>0</v>
      </c>
      <c r="H65" s="23">
        <f>ROUND(E65-G65,2)</f>
        <v>18.670000000000002</v>
      </c>
    </row>
    <row r="66" spans="1:8" x14ac:dyDescent="0.25">
      <c r="A66" s="14" t="s">
        <v>133</v>
      </c>
      <c r="B66" s="14" t="s">
        <v>19</v>
      </c>
      <c r="C66" s="15">
        <v>2.86</v>
      </c>
      <c r="D66" s="14">
        <v>2.4064000000000001</v>
      </c>
      <c r="E66" s="23">
        <f>ROUND(C66*D66,2)</f>
        <v>6.88</v>
      </c>
      <c r="F66" s="16">
        <v>0</v>
      </c>
      <c r="G66" s="23">
        <f>ROUND(E66*F66,2)</f>
        <v>0</v>
      </c>
      <c r="H66" s="23">
        <f>ROUND(E66-G66,2)</f>
        <v>6.88</v>
      </c>
    </row>
    <row r="67" spans="1:8" x14ac:dyDescent="0.25">
      <c r="A67" s="14" t="s">
        <v>189</v>
      </c>
      <c r="B67" s="14" t="s">
        <v>19</v>
      </c>
      <c r="C67" s="15">
        <v>2.86</v>
      </c>
      <c r="D67" s="14">
        <v>15.4779</v>
      </c>
      <c r="E67" s="23">
        <f>ROUND(C67*D67,2)</f>
        <v>44.27</v>
      </c>
      <c r="F67" s="16">
        <v>0</v>
      </c>
      <c r="G67" s="23">
        <f>ROUND(E67*F67,2)</f>
        <v>0</v>
      </c>
      <c r="H67" s="23">
        <f>ROUND(E67-G67,2)</f>
        <v>44.27</v>
      </c>
    </row>
    <row r="68" spans="1:8" x14ac:dyDescent="0.25">
      <c r="A68" s="13" t="s">
        <v>47</v>
      </c>
      <c r="C68" s="23"/>
      <c r="E68" s="23"/>
    </row>
    <row r="69" spans="1:8" x14ac:dyDescent="0.25">
      <c r="A69" s="14" t="s">
        <v>42</v>
      </c>
      <c r="B69" s="14" t="s">
        <v>48</v>
      </c>
      <c r="C69" s="15">
        <v>10.33</v>
      </c>
      <c r="D69" s="14">
        <v>1</v>
      </c>
      <c r="E69" s="23">
        <f>ROUND(C69*D69,2)</f>
        <v>10.33</v>
      </c>
      <c r="F69" s="16">
        <v>0</v>
      </c>
      <c r="G69" s="23">
        <f>ROUND(E69*F69,2)</f>
        <v>0</v>
      </c>
      <c r="H69" s="23">
        <f t="shared" ref="H69:H75" si="3">ROUND(E69-G69,2)</f>
        <v>10.33</v>
      </c>
    </row>
    <row r="70" spans="1:8" x14ac:dyDescent="0.25">
      <c r="A70" s="14" t="s">
        <v>38</v>
      </c>
      <c r="B70" s="14" t="s">
        <v>48</v>
      </c>
      <c r="C70" s="15">
        <v>5.17</v>
      </c>
      <c r="D70" s="14">
        <v>1</v>
      </c>
      <c r="E70" s="23">
        <f>ROUND(C70*D70,2)</f>
        <v>5.17</v>
      </c>
      <c r="F70" s="16">
        <v>0</v>
      </c>
      <c r="G70" s="23">
        <f>ROUND(E70*F70,2)</f>
        <v>0</v>
      </c>
      <c r="H70" s="23">
        <f t="shared" si="3"/>
        <v>5.17</v>
      </c>
    </row>
    <row r="71" spans="1:8" x14ac:dyDescent="0.25">
      <c r="A71" s="14" t="s">
        <v>133</v>
      </c>
      <c r="B71" s="14" t="s">
        <v>48</v>
      </c>
      <c r="C71" s="15">
        <v>6.44</v>
      </c>
      <c r="D71" s="14">
        <v>1</v>
      </c>
      <c r="E71" s="23">
        <f>ROUND(C71*D71,2)</f>
        <v>6.44</v>
      </c>
      <c r="F71" s="16">
        <v>0</v>
      </c>
      <c r="G71" s="23">
        <f>ROUND(E71*F71,2)</f>
        <v>0</v>
      </c>
      <c r="H71" s="23">
        <f t="shared" si="3"/>
        <v>6.44</v>
      </c>
    </row>
    <row r="72" spans="1:8" x14ac:dyDescent="0.25">
      <c r="A72" s="14" t="s">
        <v>189</v>
      </c>
      <c r="B72" s="14" t="s">
        <v>48</v>
      </c>
      <c r="C72" s="15">
        <v>11.8</v>
      </c>
      <c r="D72" s="14">
        <v>1</v>
      </c>
      <c r="E72" s="23">
        <f>ROUND(C72*D72,2)</f>
        <v>11.8</v>
      </c>
      <c r="F72" s="16">
        <v>0</v>
      </c>
      <c r="G72" s="23">
        <f>ROUND(E72*F72,2)</f>
        <v>0</v>
      </c>
      <c r="H72" s="23">
        <f t="shared" si="3"/>
        <v>11.8</v>
      </c>
    </row>
    <row r="73" spans="1:8" x14ac:dyDescent="0.25">
      <c r="A73" s="9" t="s">
        <v>49</v>
      </c>
      <c r="B73" s="9" t="s">
        <v>48</v>
      </c>
      <c r="C73" s="10">
        <v>29.59</v>
      </c>
      <c r="D73" s="9">
        <v>1</v>
      </c>
      <c r="E73" s="22">
        <f>ROUND(C73*D73,2)</f>
        <v>29.59</v>
      </c>
      <c r="F73" s="11">
        <v>0</v>
      </c>
      <c r="G73" s="22">
        <f>ROUND(E73*F73,2)</f>
        <v>0</v>
      </c>
      <c r="H73" s="22">
        <f t="shared" si="3"/>
        <v>29.59</v>
      </c>
    </row>
    <row r="74" spans="1:8" x14ac:dyDescent="0.25">
      <c r="A74" s="7" t="s">
        <v>50</v>
      </c>
      <c r="C74" s="23"/>
      <c r="E74" s="23">
        <f>SUM(E12:E73)</f>
        <v>971.20000000000027</v>
      </c>
      <c r="G74" s="12">
        <f>SUM(G12:G73)</f>
        <v>0</v>
      </c>
      <c r="H74" s="12">
        <f t="shared" si="3"/>
        <v>971.2</v>
      </c>
    </row>
    <row r="75" spans="1:8" x14ac:dyDescent="0.25">
      <c r="A75" s="7" t="s">
        <v>51</v>
      </c>
      <c r="C75" s="23"/>
      <c r="E75" s="23">
        <f>+E8-E74</f>
        <v>108.79999999999973</v>
      </c>
      <c r="G75" s="12">
        <f>+G8-G74</f>
        <v>0</v>
      </c>
      <c r="H75" s="12">
        <f t="shared" si="3"/>
        <v>108.8</v>
      </c>
    </row>
    <row r="76" spans="1:8" x14ac:dyDescent="0.25">
      <c r="A76" t="s">
        <v>12</v>
      </c>
      <c r="C76" s="23"/>
      <c r="E76" s="23"/>
    </row>
    <row r="77" spans="1:8" x14ac:dyDescent="0.25">
      <c r="A77" s="7" t="s">
        <v>52</v>
      </c>
      <c r="C77" s="23"/>
      <c r="E77" s="23"/>
    </row>
    <row r="78" spans="1:8" x14ac:dyDescent="0.25">
      <c r="A78" s="14" t="s">
        <v>42</v>
      </c>
      <c r="B78" s="14" t="s">
        <v>48</v>
      </c>
      <c r="C78" s="15">
        <v>28.54</v>
      </c>
      <c r="D78" s="14">
        <v>1</v>
      </c>
      <c r="E78" s="23">
        <f>ROUND(C78*D78,2)</f>
        <v>28.54</v>
      </c>
      <c r="F78" s="16">
        <v>0</v>
      </c>
      <c r="G78" s="23">
        <f>ROUND(E78*F78,2)</f>
        <v>0</v>
      </c>
      <c r="H78" s="23">
        <f t="shared" ref="H78:H84" si="4">ROUND(E78-G78,2)</f>
        <v>28.54</v>
      </c>
    </row>
    <row r="79" spans="1:8" x14ac:dyDescent="0.25">
      <c r="A79" s="14" t="s">
        <v>38</v>
      </c>
      <c r="B79" s="14" t="s">
        <v>48</v>
      </c>
      <c r="C79" s="15">
        <v>40.06</v>
      </c>
      <c r="D79" s="14">
        <v>1</v>
      </c>
      <c r="E79" s="23">
        <f>ROUND(C79*D79,2)</f>
        <v>40.06</v>
      </c>
      <c r="F79" s="16">
        <v>0</v>
      </c>
      <c r="G79" s="23">
        <f>ROUND(E79*F79,2)</f>
        <v>0</v>
      </c>
      <c r="H79" s="23">
        <f t="shared" si="4"/>
        <v>40.06</v>
      </c>
    </row>
    <row r="80" spans="1:8" x14ac:dyDescent="0.25">
      <c r="A80" s="14" t="s">
        <v>133</v>
      </c>
      <c r="B80" s="14" t="s">
        <v>48</v>
      </c>
      <c r="C80" s="15">
        <v>30.83</v>
      </c>
      <c r="D80" s="14">
        <v>1</v>
      </c>
      <c r="E80" s="23">
        <f>ROUND(C80*D80,2)</f>
        <v>30.83</v>
      </c>
      <c r="F80" s="16">
        <v>0</v>
      </c>
      <c r="G80" s="23">
        <f>ROUND(E80*F80,2)</f>
        <v>0</v>
      </c>
      <c r="H80" s="23">
        <f t="shared" si="4"/>
        <v>30.83</v>
      </c>
    </row>
    <row r="81" spans="1:8" x14ac:dyDescent="0.25">
      <c r="A81" s="9" t="s">
        <v>189</v>
      </c>
      <c r="B81" s="9" t="s">
        <v>48</v>
      </c>
      <c r="C81" s="10">
        <v>91.67</v>
      </c>
      <c r="D81" s="9">
        <v>1</v>
      </c>
      <c r="E81" s="22">
        <f>ROUND(C81*D81,2)</f>
        <v>91.67</v>
      </c>
      <c r="F81" s="11">
        <v>0</v>
      </c>
      <c r="G81" s="22">
        <f>ROUND(E81*F81,2)</f>
        <v>0</v>
      </c>
      <c r="H81" s="22">
        <f t="shared" si="4"/>
        <v>91.67</v>
      </c>
    </row>
    <row r="82" spans="1:8" x14ac:dyDescent="0.25">
      <c r="A82" s="7" t="s">
        <v>53</v>
      </c>
      <c r="C82" s="23"/>
      <c r="E82" s="23">
        <f>SUM(E78:E81)</f>
        <v>191.1</v>
      </c>
      <c r="G82" s="12">
        <f>SUM(G78:G81)</f>
        <v>0</v>
      </c>
      <c r="H82" s="12">
        <f t="shared" si="4"/>
        <v>191.1</v>
      </c>
    </row>
    <row r="83" spans="1:8" x14ac:dyDescent="0.25">
      <c r="A83" s="7" t="s">
        <v>54</v>
      </c>
      <c r="C83" s="23"/>
      <c r="E83" s="23">
        <f>+E74+E82</f>
        <v>1162.3000000000002</v>
      </c>
      <c r="G83" s="12">
        <f>+G74+G82</f>
        <v>0</v>
      </c>
      <c r="H83" s="12">
        <f t="shared" si="4"/>
        <v>1162.3</v>
      </c>
    </row>
    <row r="84" spans="1:8" x14ac:dyDescent="0.25">
      <c r="A84" s="7" t="s">
        <v>55</v>
      </c>
      <c r="C84" s="23"/>
      <c r="E84" s="23">
        <f>+E8-E83</f>
        <v>-82.300000000000182</v>
      </c>
      <c r="G84" s="12">
        <f>+G8-G83</f>
        <v>0</v>
      </c>
      <c r="H84" s="12">
        <f t="shared" si="4"/>
        <v>-82.3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A87" s="7" t="s">
        <v>120</v>
      </c>
      <c r="C87" s="23"/>
      <c r="E87" s="23"/>
    </row>
    <row r="88" spans="1:8" x14ac:dyDescent="0.25">
      <c r="A88" s="7" t="s">
        <v>121</v>
      </c>
      <c r="C88" s="23"/>
      <c r="E88" s="23"/>
    </row>
    <row r="89" spans="1:8" x14ac:dyDescent="0.25">
      <c r="A89" s="7"/>
      <c r="C89" s="23"/>
      <c r="E89" s="23"/>
    </row>
    <row r="98" spans="1:8" x14ac:dyDescent="0.25">
      <c r="A98" t="str" cm="1">
        <f t="array" aca="1" ref="A98" ca="1">MID(CELL("filename",A1),FIND("]",CELL("filename",A1))+1,256)</f>
        <v>rice12</v>
      </c>
    </row>
    <row r="99" spans="1:8" x14ac:dyDescent="0.25">
      <c r="A99" s="7" t="s">
        <v>50</v>
      </c>
      <c r="E99" s="25">
        <f>VLOOKUP(A99,$A$1:$H$98,5,FALSE)</f>
        <v>971.20000000000027</v>
      </c>
    </row>
    <row r="100" spans="1:8" x14ac:dyDescent="0.25">
      <c r="A100" s="7" t="s">
        <v>288</v>
      </c>
      <c r="E100" s="25">
        <f>VLOOKUP(A100,$A$1:$H$98,5,FALSE)</f>
        <v>191.1</v>
      </c>
    </row>
    <row r="101" spans="1:8" x14ac:dyDescent="0.25">
      <c r="A101" s="7" t="s">
        <v>289</v>
      </c>
      <c r="E101" s="25">
        <f t="shared" ref="E101:E102" si="5">VLOOKUP(A101,$A$1:$H$98,5,FALSE)</f>
        <v>1162.3000000000002</v>
      </c>
    </row>
    <row r="102" spans="1:8" x14ac:dyDescent="0.25">
      <c r="A102" s="7" t="s">
        <v>55</v>
      </c>
      <c r="E102" s="25">
        <f t="shared" si="5"/>
        <v>-82.300000000000182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BDAA-4171-45B7-9CBA-8FFB43159E51}">
  <sheetPr codeName="Sheet55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225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312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3.5</v>
      </c>
      <c r="E12" s="23">
        <f>ROUND(C12*D12,2)</f>
        <v>28.18</v>
      </c>
      <c r="F12" s="16">
        <v>0</v>
      </c>
      <c r="G12" s="23">
        <f>ROUND(E12*F12,2)</f>
        <v>0</v>
      </c>
      <c r="H12" s="23">
        <f>ROUND(E12-G12,2)</f>
        <v>28.18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2.1</v>
      </c>
      <c r="E14" s="23">
        <f>ROUND(C14*D14,2)</f>
        <v>15.75</v>
      </c>
      <c r="F14" s="16">
        <v>0</v>
      </c>
      <c r="G14" s="23">
        <f>ROUND(E14*F14,2)</f>
        <v>0</v>
      </c>
      <c r="H14" s="23">
        <f>ROUND(E14-G14,2)</f>
        <v>15.75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5.94</v>
      </c>
      <c r="E18" s="23">
        <f>ROUND(C18*D18,2)</f>
        <v>154.32</v>
      </c>
      <c r="F18" s="16">
        <v>0</v>
      </c>
      <c r="G18" s="23">
        <f>ROUND(E18*F18,2)</f>
        <v>0</v>
      </c>
      <c r="H18" s="23">
        <f>ROUND(E18-G18,2)</f>
        <v>154.32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80</v>
      </c>
      <c r="E21" s="23">
        <f t="shared" ref="E21:E28" si="0">ROUND(C21*D21,2)</f>
        <v>9.6</v>
      </c>
      <c r="F21" s="16">
        <v>0</v>
      </c>
      <c r="G21" s="23">
        <f t="shared" ref="G21:G28" si="1">ROUND(E21*F21,2)</f>
        <v>0</v>
      </c>
      <c r="H21" s="23">
        <f t="shared" ref="H21:H28" si="2">ROUND(E21-G21,2)</f>
        <v>9.6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169</v>
      </c>
      <c r="B23" s="14" t="s">
        <v>26</v>
      </c>
      <c r="C23" s="15">
        <v>14.95</v>
      </c>
      <c r="D23" s="14">
        <v>1.3</v>
      </c>
      <c r="E23" s="23">
        <f t="shared" si="0"/>
        <v>19.440000000000001</v>
      </c>
      <c r="F23" s="16">
        <v>0</v>
      </c>
      <c r="G23" s="23">
        <f t="shared" si="1"/>
        <v>0</v>
      </c>
      <c r="H23" s="23">
        <f t="shared" si="2"/>
        <v>19.440000000000001</v>
      </c>
    </row>
    <row r="24" spans="1:8" x14ac:dyDescent="0.25">
      <c r="A24" s="14" t="s">
        <v>170</v>
      </c>
      <c r="B24" s="14" t="s">
        <v>18</v>
      </c>
      <c r="C24" s="15">
        <v>7.46</v>
      </c>
      <c r="D24" s="14">
        <v>3</v>
      </c>
      <c r="E24" s="23">
        <f t="shared" si="0"/>
        <v>22.38</v>
      </c>
      <c r="F24" s="16">
        <v>0</v>
      </c>
      <c r="G24" s="23">
        <f t="shared" si="1"/>
        <v>0</v>
      </c>
      <c r="H24" s="23">
        <f t="shared" si="2"/>
        <v>22.38</v>
      </c>
    </row>
    <row r="25" spans="1:8" x14ac:dyDescent="0.25">
      <c r="A25" s="14" t="s">
        <v>313</v>
      </c>
      <c r="B25" s="14" t="s">
        <v>18</v>
      </c>
      <c r="C25" s="15">
        <v>0.55000000000000004</v>
      </c>
      <c r="D25" s="14">
        <v>11</v>
      </c>
      <c r="E25" s="23">
        <f t="shared" si="0"/>
        <v>6.05</v>
      </c>
      <c r="F25" s="16">
        <v>0</v>
      </c>
      <c r="G25" s="23">
        <f t="shared" si="1"/>
        <v>0</v>
      </c>
      <c r="H25" s="23">
        <f t="shared" si="2"/>
        <v>6.05</v>
      </c>
    </row>
    <row r="26" spans="1:8" x14ac:dyDescent="0.25">
      <c r="A26" s="14" t="s">
        <v>172</v>
      </c>
      <c r="B26" s="14" t="s">
        <v>26</v>
      </c>
      <c r="C26" s="15">
        <v>17.36</v>
      </c>
      <c r="D26" s="14">
        <v>2</v>
      </c>
      <c r="E26" s="23">
        <f t="shared" si="0"/>
        <v>34.72</v>
      </c>
      <c r="F26" s="16">
        <v>0</v>
      </c>
      <c r="G26" s="23">
        <f t="shared" si="1"/>
        <v>0</v>
      </c>
      <c r="H26" s="23">
        <f t="shared" si="2"/>
        <v>34.72</v>
      </c>
    </row>
    <row r="27" spans="1:8" x14ac:dyDescent="0.25">
      <c r="A27" s="14" t="s">
        <v>202</v>
      </c>
      <c r="B27" s="14" t="s">
        <v>18</v>
      </c>
      <c r="C27" s="15">
        <v>7.34</v>
      </c>
      <c r="D27" s="14">
        <v>1.5</v>
      </c>
      <c r="E27" s="23">
        <f t="shared" si="0"/>
        <v>11.01</v>
      </c>
      <c r="F27" s="16">
        <v>0</v>
      </c>
      <c r="G27" s="23">
        <f t="shared" si="1"/>
        <v>0</v>
      </c>
      <c r="H27" s="23">
        <f t="shared" si="2"/>
        <v>11.01</v>
      </c>
    </row>
    <row r="28" spans="1:8" x14ac:dyDescent="0.25">
      <c r="A28" s="14" t="s">
        <v>174</v>
      </c>
      <c r="B28" s="14" t="s">
        <v>18</v>
      </c>
      <c r="C28" s="15">
        <v>2.69</v>
      </c>
      <c r="D28" s="14">
        <v>7.5</v>
      </c>
      <c r="E28" s="23">
        <f t="shared" si="0"/>
        <v>20.18</v>
      </c>
      <c r="F28" s="16">
        <v>0</v>
      </c>
      <c r="G28" s="23">
        <f t="shared" si="1"/>
        <v>0</v>
      </c>
      <c r="H28" s="23">
        <f t="shared" si="2"/>
        <v>20.18</v>
      </c>
    </row>
    <row r="29" spans="1:8" x14ac:dyDescent="0.25">
      <c r="A29" s="13" t="s">
        <v>27</v>
      </c>
      <c r="C29" s="23"/>
      <c r="E29" s="23"/>
    </row>
    <row r="30" spans="1:8" x14ac:dyDescent="0.25">
      <c r="A30" s="14" t="s">
        <v>397</v>
      </c>
      <c r="B30" s="14" t="s">
        <v>18</v>
      </c>
      <c r="C30" s="15">
        <v>1.19</v>
      </c>
      <c r="D30" s="14">
        <v>14.4</v>
      </c>
      <c r="E30" s="23">
        <f>ROUND(C30*D30,2)</f>
        <v>17.14</v>
      </c>
      <c r="F30" s="16">
        <v>0</v>
      </c>
      <c r="G30" s="23">
        <f>ROUND(E30*F30,2)</f>
        <v>0</v>
      </c>
      <c r="H30" s="23">
        <f>ROUND(E30-G30,2)</f>
        <v>17.14</v>
      </c>
    </row>
    <row r="31" spans="1:8" x14ac:dyDescent="0.25">
      <c r="A31" s="14" t="s">
        <v>507</v>
      </c>
      <c r="B31" s="14" t="s">
        <v>18</v>
      </c>
      <c r="C31" s="15">
        <v>3.02</v>
      </c>
      <c r="D31" s="14">
        <v>0.6</v>
      </c>
      <c r="E31" s="23">
        <f>ROUND(C31*D31,2)</f>
        <v>1.81</v>
      </c>
      <c r="F31" s="16">
        <v>0</v>
      </c>
      <c r="G31" s="23">
        <f>ROUND(E31*F31,2)</f>
        <v>0</v>
      </c>
      <c r="H31" s="23">
        <f>ROUND(E31-G31,2)</f>
        <v>1.81</v>
      </c>
    </row>
    <row r="32" spans="1:8" x14ac:dyDescent="0.25">
      <c r="A32" s="13" t="s">
        <v>33</v>
      </c>
      <c r="C32" s="23"/>
      <c r="E32" s="23"/>
    </row>
    <row r="33" spans="1:8" x14ac:dyDescent="0.25">
      <c r="A33" s="14" t="s">
        <v>314</v>
      </c>
      <c r="B33" s="14" t="s">
        <v>29</v>
      </c>
      <c r="C33" s="15">
        <v>6.34</v>
      </c>
      <c r="D33" s="14">
        <v>23</v>
      </c>
      <c r="E33" s="23">
        <f>ROUND(C33*D33,2)</f>
        <v>145.82</v>
      </c>
      <c r="F33" s="16">
        <v>0</v>
      </c>
      <c r="G33" s="23">
        <f>ROUND(E33*F33,2)</f>
        <v>0</v>
      </c>
      <c r="H33" s="23">
        <f>ROUND(E33-G33,2)</f>
        <v>145.82</v>
      </c>
    </row>
    <row r="34" spans="1:8" x14ac:dyDescent="0.25">
      <c r="A34" s="14" t="s">
        <v>315</v>
      </c>
      <c r="B34" s="14" t="s">
        <v>29</v>
      </c>
      <c r="C34" s="15">
        <v>6.34</v>
      </c>
      <c r="D34" s="14">
        <v>4.25</v>
      </c>
      <c r="E34" s="23">
        <f>ROUND(C34*D34,2)</f>
        <v>26.95</v>
      </c>
      <c r="F34" s="16">
        <v>0</v>
      </c>
      <c r="G34" s="23">
        <f>ROUND(E34*F34,2)</f>
        <v>0</v>
      </c>
      <c r="H34" s="23">
        <f>ROUND(E34-G34,2)</f>
        <v>26.95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180</v>
      </c>
      <c r="B37" s="14" t="s">
        <v>26</v>
      </c>
      <c r="C37" s="15">
        <v>3.5</v>
      </c>
      <c r="D37" s="14">
        <v>1.5</v>
      </c>
      <c r="E37" s="23">
        <f>ROUND(C37*D37,2)</f>
        <v>5.25</v>
      </c>
      <c r="F37" s="16">
        <v>0</v>
      </c>
      <c r="G37" s="23">
        <f>ROUND(E37*F37,2)</f>
        <v>0</v>
      </c>
      <c r="H37" s="23">
        <f>ROUND(E37-G37,2)</f>
        <v>5.25</v>
      </c>
    </row>
    <row r="38" spans="1:8" x14ac:dyDescent="0.25">
      <c r="A38" s="14" t="s">
        <v>179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25">
      <c r="A40" s="13" t="s">
        <v>61</v>
      </c>
      <c r="C40" s="23"/>
      <c r="E40" s="23"/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  <c r="C42" s="23"/>
      <c r="E42" s="23"/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  <c r="C44" s="23"/>
      <c r="E44" s="23"/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99</v>
      </c>
      <c r="C46" s="23"/>
      <c r="E46" s="23"/>
    </row>
    <row r="47" spans="1:8" x14ac:dyDescent="0.25">
      <c r="A47" s="14" t="s">
        <v>187</v>
      </c>
      <c r="B47" s="14" t="s">
        <v>48</v>
      </c>
      <c r="C47" s="15">
        <v>4.5</v>
      </c>
      <c r="D47" s="14">
        <v>1</v>
      </c>
      <c r="E47" s="23">
        <f>ROUND(C47*D47,2)</f>
        <v>4.5</v>
      </c>
      <c r="F47" s="16">
        <v>0</v>
      </c>
      <c r="G47" s="23">
        <f>ROUND(E47*F47,2)</f>
        <v>0</v>
      </c>
      <c r="H47" s="23">
        <f>ROUND(E47-G47,2)</f>
        <v>4.5</v>
      </c>
    </row>
    <row r="48" spans="1:8" x14ac:dyDescent="0.25">
      <c r="A48" s="13" t="s">
        <v>115</v>
      </c>
      <c r="C48" s="23"/>
      <c r="E48" s="23"/>
    </row>
    <row r="49" spans="1:8" x14ac:dyDescent="0.25">
      <c r="A49" s="14" t="s">
        <v>188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25">
      <c r="A50" s="13" t="s">
        <v>117</v>
      </c>
      <c r="C50" s="23"/>
      <c r="E50" s="23"/>
    </row>
    <row r="51" spans="1:8" x14ac:dyDescent="0.25">
      <c r="A51" s="14" t="s">
        <v>118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25">
      <c r="A52" s="13" t="s">
        <v>37</v>
      </c>
      <c r="C52" s="23"/>
      <c r="E52" s="23"/>
    </row>
    <row r="53" spans="1:8" x14ac:dyDescent="0.25">
      <c r="A53" s="14" t="s">
        <v>38</v>
      </c>
      <c r="B53" s="14" t="s">
        <v>39</v>
      </c>
      <c r="C53" s="15">
        <v>18.690000000000001</v>
      </c>
      <c r="D53" s="14">
        <v>0.54759999999999998</v>
      </c>
      <c r="E53" s="23">
        <f>ROUND(C53*D53,2)</f>
        <v>10.23</v>
      </c>
      <c r="F53" s="16">
        <v>0</v>
      </c>
      <c r="G53" s="23">
        <f>ROUND(E53*F53,2)</f>
        <v>0</v>
      </c>
      <c r="H53" s="23">
        <f>ROUND(E53-G53,2)</f>
        <v>10.23</v>
      </c>
    </row>
    <row r="54" spans="1:8" x14ac:dyDescent="0.25">
      <c r="A54" s="14" t="s">
        <v>133</v>
      </c>
      <c r="B54" s="14" t="s">
        <v>39</v>
      </c>
      <c r="C54" s="15">
        <v>18.690000000000001</v>
      </c>
      <c r="D54" s="14">
        <v>0.11</v>
      </c>
      <c r="E54" s="23">
        <f>ROUND(C54*D54,2)</f>
        <v>2.06</v>
      </c>
      <c r="F54" s="16">
        <v>0</v>
      </c>
      <c r="G54" s="23">
        <f>ROUND(E54*F54,2)</f>
        <v>0</v>
      </c>
      <c r="H54" s="23">
        <f>ROUND(E54-G54,2)</f>
        <v>2.06</v>
      </c>
    </row>
    <row r="55" spans="1:8" x14ac:dyDescent="0.25">
      <c r="A55" s="13" t="s">
        <v>40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3.5249999999999999</v>
      </c>
      <c r="E56" s="23">
        <f>ROUND(C56*D56,2)</f>
        <v>31.94</v>
      </c>
      <c r="F56" s="16">
        <v>0</v>
      </c>
      <c r="G56" s="23">
        <f>ROUND(E56*F56,2)</f>
        <v>0</v>
      </c>
      <c r="H56" s="23">
        <f>ROUND(E56-G56,2)</f>
        <v>31.94</v>
      </c>
    </row>
    <row r="57" spans="1:8" x14ac:dyDescent="0.25">
      <c r="A57" s="13" t="s">
        <v>43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25">
      <c r="A60" s="13" t="s">
        <v>100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18.7</v>
      </c>
      <c r="D62" s="14">
        <v>0.47960000000000003</v>
      </c>
      <c r="E62" s="23">
        <f>ROUND(C62*D62,2)</f>
        <v>8.9700000000000006</v>
      </c>
      <c r="F62" s="16">
        <v>0</v>
      </c>
      <c r="G62" s="23">
        <f>ROUND(E62*F62,2)</f>
        <v>0</v>
      </c>
      <c r="H62" s="23">
        <f>ROUND(E62-G62,2)</f>
        <v>8.9700000000000006</v>
      </c>
    </row>
    <row r="63" spans="1:8" x14ac:dyDescent="0.25">
      <c r="A63" s="13" t="s">
        <v>45</v>
      </c>
      <c r="C63" s="23"/>
      <c r="E63" s="23"/>
    </row>
    <row r="64" spans="1:8" x14ac:dyDescent="0.25">
      <c r="A64" s="14" t="s">
        <v>38</v>
      </c>
      <c r="B64" s="14" t="s">
        <v>19</v>
      </c>
      <c r="C64" s="15">
        <v>2.86</v>
      </c>
      <c r="D64" s="14">
        <v>7.6210000000000004</v>
      </c>
      <c r="E64" s="23">
        <f>ROUND(C64*D64,2)</f>
        <v>21.8</v>
      </c>
      <c r="F64" s="16">
        <v>0</v>
      </c>
      <c r="G64" s="23">
        <f>ROUND(E64*F64,2)</f>
        <v>0</v>
      </c>
      <c r="H64" s="23">
        <f>ROUND(E64-G64,2)</f>
        <v>21.8</v>
      </c>
    </row>
    <row r="65" spans="1:8" x14ac:dyDescent="0.25">
      <c r="A65" s="14" t="s">
        <v>133</v>
      </c>
      <c r="B65" s="14" t="s">
        <v>19</v>
      </c>
      <c r="C65" s="15">
        <v>2.86</v>
      </c>
      <c r="D65" s="14">
        <v>2.4064000000000001</v>
      </c>
      <c r="E65" s="23">
        <f>ROUND(C65*D65,2)</f>
        <v>6.88</v>
      </c>
      <c r="F65" s="16">
        <v>0</v>
      </c>
      <c r="G65" s="23">
        <f>ROUND(E65*F65,2)</f>
        <v>0</v>
      </c>
      <c r="H65" s="23">
        <f>ROUND(E65-G65,2)</f>
        <v>6.88</v>
      </c>
    </row>
    <row r="66" spans="1:8" x14ac:dyDescent="0.25">
      <c r="A66" s="14" t="s">
        <v>189</v>
      </c>
      <c r="B66" s="14" t="s">
        <v>19</v>
      </c>
      <c r="C66" s="15">
        <v>2.86</v>
      </c>
      <c r="D66" s="14">
        <v>26.8827</v>
      </c>
      <c r="E66" s="23">
        <f>ROUND(C66*D66,2)</f>
        <v>76.88</v>
      </c>
      <c r="F66" s="16">
        <v>0</v>
      </c>
      <c r="G66" s="23">
        <f>ROUND(E66*F66,2)</f>
        <v>0</v>
      </c>
      <c r="H66" s="23">
        <f>ROUND(E66-G66,2)</f>
        <v>76.88</v>
      </c>
    </row>
    <row r="67" spans="1:8" x14ac:dyDescent="0.25">
      <c r="A67" s="13" t="s">
        <v>47</v>
      </c>
      <c r="C67" s="23"/>
      <c r="E67" s="23"/>
    </row>
    <row r="68" spans="1:8" x14ac:dyDescent="0.25">
      <c r="A68" s="14" t="s">
        <v>42</v>
      </c>
      <c r="B68" s="14" t="s">
        <v>48</v>
      </c>
      <c r="C68" s="15">
        <v>10.58</v>
      </c>
      <c r="D68" s="14">
        <v>1</v>
      </c>
      <c r="E68" s="23">
        <f>ROUND(C68*D68,2)</f>
        <v>10.58</v>
      </c>
      <c r="F68" s="16">
        <v>0</v>
      </c>
      <c r="G68" s="23">
        <f>ROUND(E68*F68,2)</f>
        <v>0</v>
      </c>
      <c r="H68" s="23">
        <f t="shared" ref="H68:H74" si="3">ROUND(E68-G68,2)</f>
        <v>10.58</v>
      </c>
    </row>
    <row r="69" spans="1:8" x14ac:dyDescent="0.25">
      <c r="A69" s="14" t="s">
        <v>38</v>
      </c>
      <c r="B69" s="14" t="s">
        <v>48</v>
      </c>
      <c r="C69" s="15">
        <v>6.02</v>
      </c>
      <c r="D69" s="14">
        <v>1</v>
      </c>
      <c r="E69" s="23">
        <f>ROUND(C69*D69,2)</f>
        <v>6.02</v>
      </c>
      <c r="F69" s="16">
        <v>0</v>
      </c>
      <c r="G69" s="23">
        <f>ROUND(E69*F69,2)</f>
        <v>0</v>
      </c>
      <c r="H69" s="23">
        <f t="shared" si="3"/>
        <v>6.02</v>
      </c>
    </row>
    <row r="70" spans="1:8" x14ac:dyDescent="0.25">
      <c r="A70" s="14" t="s">
        <v>133</v>
      </c>
      <c r="B70" s="14" t="s">
        <v>48</v>
      </c>
      <c r="C70" s="15">
        <v>6.44</v>
      </c>
      <c r="D70" s="14">
        <v>1</v>
      </c>
      <c r="E70" s="23">
        <f>ROUND(C70*D70,2)</f>
        <v>6.44</v>
      </c>
      <c r="F70" s="16">
        <v>0</v>
      </c>
      <c r="G70" s="23">
        <f>ROUND(E70*F70,2)</f>
        <v>0</v>
      </c>
      <c r="H70" s="23">
        <f t="shared" si="3"/>
        <v>6.44</v>
      </c>
    </row>
    <row r="71" spans="1:8" x14ac:dyDescent="0.25">
      <c r="A71" s="14" t="s">
        <v>189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25">
      <c r="A72" s="9" t="s">
        <v>49</v>
      </c>
      <c r="B72" s="9" t="s">
        <v>48</v>
      </c>
      <c r="C72" s="10">
        <v>32.86</v>
      </c>
      <c r="D72" s="9">
        <v>1</v>
      </c>
      <c r="E72" s="22">
        <f>ROUND(C72*D72,2)</f>
        <v>32.86</v>
      </c>
      <c r="F72" s="11">
        <v>0</v>
      </c>
      <c r="G72" s="22">
        <f>ROUND(E72*F72,2)</f>
        <v>0</v>
      </c>
      <c r="H72" s="22">
        <f t="shared" si="3"/>
        <v>32.86</v>
      </c>
    </row>
    <row r="73" spans="1:8" x14ac:dyDescent="0.25">
      <c r="A73" s="7" t="s">
        <v>50</v>
      </c>
      <c r="C73" s="23"/>
      <c r="E73" s="23">
        <f>SUM(E12:E72)</f>
        <v>1066.17</v>
      </c>
      <c r="G73" s="12">
        <f>SUM(G12:G72)</f>
        <v>0</v>
      </c>
      <c r="H73" s="12">
        <f t="shared" si="3"/>
        <v>1066.17</v>
      </c>
    </row>
    <row r="74" spans="1:8" x14ac:dyDescent="0.25">
      <c r="A74" s="7" t="s">
        <v>51</v>
      </c>
      <c r="C74" s="23"/>
      <c r="E74" s="23">
        <f>+E8-E73</f>
        <v>13.829999999999927</v>
      </c>
      <c r="G74" s="12">
        <f>+G8-G73</f>
        <v>0</v>
      </c>
      <c r="H74" s="12">
        <f t="shared" si="3"/>
        <v>13.83</v>
      </c>
    </row>
    <row r="75" spans="1:8" x14ac:dyDescent="0.25">
      <c r="A75" t="s">
        <v>12</v>
      </c>
      <c r="C75" s="23"/>
      <c r="E75" s="23"/>
    </row>
    <row r="76" spans="1:8" x14ac:dyDescent="0.25">
      <c r="A76" s="7" t="s">
        <v>52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30.08</v>
      </c>
      <c r="D77" s="14">
        <v>1</v>
      </c>
      <c r="E77" s="23">
        <f>ROUND(C77*D77,2)</f>
        <v>30.08</v>
      </c>
      <c r="F77" s="16">
        <v>0</v>
      </c>
      <c r="G77" s="23">
        <f>ROUND(E77*F77,2)</f>
        <v>0</v>
      </c>
      <c r="H77" s="23">
        <f t="shared" ref="H77:H83" si="4">ROUND(E77-G77,2)</f>
        <v>30.08</v>
      </c>
    </row>
    <row r="78" spans="1:8" x14ac:dyDescent="0.25">
      <c r="A78" s="14" t="s">
        <v>38</v>
      </c>
      <c r="B78" s="14" t="s">
        <v>48</v>
      </c>
      <c r="C78" s="15">
        <v>46.61</v>
      </c>
      <c r="D78" s="14">
        <v>1</v>
      </c>
      <c r="E78" s="23">
        <f>ROUND(C78*D78,2)</f>
        <v>46.61</v>
      </c>
      <c r="F78" s="16">
        <v>0</v>
      </c>
      <c r="G78" s="23">
        <f>ROUND(E78*F78,2)</f>
        <v>0</v>
      </c>
      <c r="H78" s="23">
        <f t="shared" si="4"/>
        <v>46.61</v>
      </c>
    </row>
    <row r="79" spans="1:8" x14ac:dyDescent="0.25">
      <c r="A79" s="14" t="s">
        <v>133</v>
      </c>
      <c r="B79" s="14" t="s">
        <v>48</v>
      </c>
      <c r="C79" s="15">
        <v>30.83</v>
      </c>
      <c r="D79" s="14">
        <v>1</v>
      </c>
      <c r="E79" s="23">
        <f>ROUND(C79*D79,2)</f>
        <v>30.83</v>
      </c>
      <c r="F79" s="16">
        <v>0</v>
      </c>
      <c r="G79" s="23">
        <f>ROUND(E79*F79,2)</f>
        <v>0</v>
      </c>
      <c r="H79" s="23">
        <f t="shared" si="4"/>
        <v>30.83</v>
      </c>
    </row>
    <row r="80" spans="1:8" x14ac:dyDescent="0.25">
      <c r="A80" s="9" t="s">
        <v>189</v>
      </c>
      <c r="B80" s="9" t="s">
        <v>48</v>
      </c>
      <c r="C80" s="10">
        <v>59.44</v>
      </c>
      <c r="D80" s="9">
        <v>1</v>
      </c>
      <c r="E80" s="22">
        <f>ROUND(C80*D80,2)</f>
        <v>59.44</v>
      </c>
      <c r="F80" s="11">
        <v>0</v>
      </c>
      <c r="G80" s="22">
        <f>ROUND(E80*F80,2)</f>
        <v>0</v>
      </c>
      <c r="H80" s="22">
        <f t="shared" si="4"/>
        <v>59.44</v>
      </c>
    </row>
    <row r="81" spans="1:8" x14ac:dyDescent="0.25">
      <c r="A81" s="7" t="s">
        <v>53</v>
      </c>
      <c r="C81" s="23"/>
      <c r="E81" s="23">
        <f>SUM(E77:E80)</f>
        <v>166.95999999999998</v>
      </c>
      <c r="G81" s="12">
        <f>SUM(G77:G80)</f>
        <v>0</v>
      </c>
      <c r="H81" s="12">
        <f t="shared" si="4"/>
        <v>166.96</v>
      </c>
    </row>
    <row r="82" spans="1:8" x14ac:dyDescent="0.25">
      <c r="A82" s="7" t="s">
        <v>54</v>
      </c>
      <c r="C82" s="23"/>
      <c r="E82" s="23">
        <f>+E73+E81</f>
        <v>1233.1300000000001</v>
      </c>
      <c r="G82" s="12">
        <f>+G73+G81</f>
        <v>0</v>
      </c>
      <c r="H82" s="12">
        <f t="shared" si="4"/>
        <v>1233.1300000000001</v>
      </c>
    </row>
    <row r="83" spans="1:8" x14ac:dyDescent="0.25">
      <c r="A83" s="7" t="s">
        <v>55</v>
      </c>
      <c r="C83" s="23"/>
      <c r="E83" s="23">
        <f>+E8-E82</f>
        <v>-153.13000000000011</v>
      </c>
      <c r="G83" s="12">
        <f>+G8-G82</f>
        <v>0</v>
      </c>
      <c r="H83" s="12">
        <f t="shared" si="4"/>
        <v>-153.13</v>
      </c>
    </row>
    <row r="84" spans="1:8" x14ac:dyDescent="0.25">
      <c r="A84" t="s">
        <v>119</v>
      </c>
      <c r="C84" s="23"/>
      <c r="E84" s="23"/>
    </row>
    <row r="85" spans="1:8" x14ac:dyDescent="0.25">
      <c r="A85" t="s">
        <v>424</v>
      </c>
      <c r="C85" s="23"/>
      <c r="E85" s="23"/>
    </row>
    <row r="86" spans="1:8" x14ac:dyDescent="0.25">
      <c r="A86" s="7" t="s">
        <v>120</v>
      </c>
      <c r="C86" s="23"/>
      <c r="E86" s="23"/>
    </row>
    <row r="87" spans="1:8" x14ac:dyDescent="0.25">
      <c r="A87" s="7" t="s">
        <v>121</v>
      </c>
      <c r="C87" s="23"/>
      <c r="E87" s="23"/>
    </row>
    <row r="98" spans="1:8" x14ac:dyDescent="0.25">
      <c r="A98" t="str" cm="1">
        <f t="array" aca="1" ref="A98" ca="1">MID(CELL("filename",A1),FIND("]",CELL("filename",A1))+1,256)</f>
        <v>rice13</v>
      </c>
    </row>
    <row r="99" spans="1:8" x14ac:dyDescent="0.25">
      <c r="A99" s="7" t="s">
        <v>50</v>
      </c>
      <c r="E99" s="25">
        <f>VLOOKUP(A99,$A$1:$H$98,5,FALSE)</f>
        <v>1066.17</v>
      </c>
    </row>
    <row r="100" spans="1:8" x14ac:dyDescent="0.25">
      <c r="A100" s="7" t="s">
        <v>288</v>
      </c>
      <c r="E100" s="25">
        <f>VLOOKUP(A100,$A$1:$H$98,5,FALSE)</f>
        <v>166.95999999999998</v>
      </c>
    </row>
    <row r="101" spans="1:8" x14ac:dyDescent="0.25">
      <c r="A101" s="7" t="s">
        <v>289</v>
      </c>
      <c r="E101" s="25">
        <f t="shared" ref="E101:E102" si="5">VLOOKUP(A101,$A$1:$H$98,5,FALSE)</f>
        <v>1233.1300000000001</v>
      </c>
    </row>
    <row r="102" spans="1:8" x14ac:dyDescent="0.25">
      <c r="A102" s="7" t="s">
        <v>55</v>
      </c>
      <c r="E102" s="25">
        <f t="shared" si="5"/>
        <v>-153.13000000000011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D4A4-CBE9-42F9-95C2-0573A740F2B5}">
  <sheetPr codeName="Sheet56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226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316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3.5</v>
      </c>
      <c r="E12" s="23">
        <f>ROUND(C12*D12,2)</f>
        <v>28.18</v>
      </c>
      <c r="F12" s="16">
        <v>0</v>
      </c>
      <c r="G12" s="23">
        <f>ROUND(E12*F12,2)</f>
        <v>0</v>
      </c>
      <c r="H12" s="23">
        <f>ROUND(E12-G12,2)</f>
        <v>28.18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5.94</v>
      </c>
      <c r="E18" s="23">
        <f>ROUND(C18*D18,2)</f>
        <v>154.32</v>
      </c>
      <c r="F18" s="16">
        <v>0</v>
      </c>
      <c r="G18" s="23">
        <f>ROUND(E18*F18,2)</f>
        <v>0</v>
      </c>
      <c r="H18" s="23">
        <f>ROUND(E18-G18,2)</f>
        <v>154.32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80</v>
      </c>
      <c r="E21" s="23">
        <f t="shared" ref="E21:E28" si="0">ROUND(C21*D21,2)</f>
        <v>9.6</v>
      </c>
      <c r="F21" s="16">
        <v>0</v>
      </c>
      <c r="G21" s="23">
        <f t="shared" ref="G21:G28" si="1">ROUND(E21*F21,2)</f>
        <v>0</v>
      </c>
      <c r="H21" s="23">
        <f t="shared" ref="H21:H28" si="2">ROUND(E21-G21,2)</f>
        <v>9.6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169</v>
      </c>
      <c r="B23" s="14" t="s">
        <v>26</v>
      </c>
      <c r="C23" s="15">
        <v>14.95</v>
      </c>
      <c r="D23" s="14">
        <v>1.3</v>
      </c>
      <c r="E23" s="23">
        <f t="shared" si="0"/>
        <v>19.440000000000001</v>
      </c>
      <c r="F23" s="16">
        <v>0</v>
      </c>
      <c r="G23" s="23">
        <f t="shared" si="1"/>
        <v>0</v>
      </c>
      <c r="H23" s="23">
        <f t="shared" si="2"/>
        <v>19.440000000000001</v>
      </c>
    </row>
    <row r="24" spans="1:8" x14ac:dyDescent="0.25">
      <c r="A24" s="14" t="s">
        <v>170</v>
      </c>
      <c r="B24" s="14" t="s">
        <v>18</v>
      </c>
      <c r="C24" s="15">
        <v>7.46</v>
      </c>
      <c r="D24" s="14">
        <v>3</v>
      </c>
      <c r="E24" s="23">
        <f t="shared" si="0"/>
        <v>22.38</v>
      </c>
      <c r="F24" s="16">
        <v>0</v>
      </c>
      <c r="G24" s="23">
        <f t="shared" si="1"/>
        <v>0</v>
      </c>
      <c r="H24" s="23">
        <f t="shared" si="2"/>
        <v>22.38</v>
      </c>
    </row>
    <row r="25" spans="1:8" x14ac:dyDescent="0.25">
      <c r="A25" s="14" t="s">
        <v>313</v>
      </c>
      <c r="B25" s="14" t="s">
        <v>18</v>
      </c>
      <c r="C25" s="15">
        <v>0.55000000000000004</v>
      </c>
      <c r="D25" s="14">
        <v>11</v>
      </c>
      <c r="E25" s="23">
        <f t="shared" si="0"/>
        <v>6.05</v>
      </c>
      <c r="F25" s="16">
        <v>0</v>
      </c>
      <c r="G25" s="23">
        <f t="shared" si="1"/>
        <v>0</v>
      </c>
      <c r="H25" s="23">
        <f t="shared" si="2"/>
        <v>6.05</v>
      </c>
    </row>
    <row r="26" spans="1:8" x14ac:dyDescent="0.25">
      <c r="A26" s="14" t="s">
        <v>172</v>
      </c>
      <c r="B26" s="14" t="s">
        <v>26</v>
      </c>
      <c r="C26" s="15">
        <v>17.36</v>
      </c>
      <c r="D26" s="14">
        <v>2</v>
      </c>
      <c r="E26" s="23">
        <f t="shared" si="0"/>
        <v>34.72</v>
      </c>
      <c r="F26" s="16">
        <v>0</v>
      </c>
      <c r="G26" s="23">
        <f t="shared" si="1"/>
        <v>0</v>
      </c>
      <c r="H26" s="23">
        <f t="shared" si="2"/>
        <v>34.72</v>
      </c>
    </row>
    <row r="27" spans="1:8" x14ac:dyDescent="0.25">
      <c r="A27" s="14" t="s">
        <v>202</v>
      </c>
      <c r="B27" s="14" t="s">
        <v>18</v>
      </c>
      <c r="C27" s="15">
        <v>7.34</v>
      </c>
      <c r="D27" s="14">
        <v>1.5</v>
      </c>
      <c r="E27" s="23">
        <f t="shared" si="0"/>
        <v>11.01</v>
      </c>
      <c r="F27" s="16">
        <v>0</v>
      </c>
      <c r="G27" s="23">
        <f t="shared" si="1"/>
        <v>0</v>
      </c>
      <c r="H27" s="23">
        <f t="shared" si="2"/>
        <v>11.01</v>
      </c>
    </row>
    <row r="28" spans="1:8" x14ac:dyDescent="0.25">
      <c r="A28" s="14" t="s">
        <v>174</v>
      </c>
      <c r="B28" s="14" t="s">
        <v>18</v>
      </c>
      <c r="C28" s="15">
        <v>2.69</v>
      </c>
      <c r="D28" s="14">
        <v>7.5</v>
      </c>
      <c r="E28" s="23">
        <f t="shared" si="0"/>
        <v>20.18</v>
      </c>
      <c r="F28" s="16">
        <v>0</v>
      </c>
      <c r="G28" s="23">
        <f t="shared" si="1"/>
        <v>0</v>
      </c>
      <c r="H28" s="23">
        <f t="shared" si="2"/>
        <v>20.18</v>
      </c>
    </row>
    <row r="29" spans="1:8" x14ac:dyDescent="0.25">
      <c r="A29" s="13" t="s">
        <v>27</v>
      </c>
      <c r="C29" s="23"/>
      <c r="E29" s="23"/>
    </row>
    <row r="30" spans="1:8" x14ac:dyDescent="0.25">
      <c r="A30" s="14" t="s">
        <v>397</v>
      </c>
      <c r="B30" s="14" t="s">
        <v>18</v>
      </c>
      <c r="C30" s="15">
        <v>1.19</v>
      </c>
      <c r="D30" s="14">
        <v>8</v>
      </c>
      <c r="E30" s="23">
        <f>ROUND(C30*D30,2)</f>
        <v>9.52</v>
      </c>
      <c r="F30" s="16">
        <v>0</v>
      </c>
      <c r="G30" s="23">
        <f>ROUND(E30*F30,2)</f>
        <v>0</v>
      </c>
      <c r="H30" s="23">
        <f>ROUND(E30-G30,2)</f>
        <v>9.52</v>
      </c>
    </row>
    <row r="31" spans="1:8" x14ac:dyDescent="0.25">
      <c r="A31" s="14" t="s">
        <v>507</v>
      </c>
      <c r="B31" s="14" t="s">
        <v>18</v>
      </c>
      <c r="C31" s="15">
        <v>3.02</v>
      </c>
      <c r="D31" s="14">
        <v>0.6</v>
      </c>
      <c r="E31" s="23">
        <f>ROUND(C31*D31,2)</f>
        <v>1.81</v>
      </c>
      <c r="F31" s="16">
        <v>0</v>
      </c>
      <c r="G31" s="23">
        <f>ROUND(E31*F31,2)</f>
        <v>0</v>
      </c>
      <c r="H31" s="23">
        <f>ROUND(E31-G31,2)</f>
        <v>1.81</v>
      </c>
    </row>
    <row r="32" spans="1:8" x14ac:dyDescent="0.25">
      <c r="A32" s="13" t="s">
        <v>33</v>
      </c>
      <c r="C32" s="23"/>
      <c r="E32" s="23"/>
    </row>
    <row r="33" spans="1:8" x14ac:dyDescent="0.25">
      <c r="A33" s="14" t="s">
        <v>314</v>
      </c>
      <c r="B33" s="14" t="s">
        <v>29</v>
      </c>
      <c r="C33" s="15">
        <v>6.34</v>
      </c>
      <c r="D33" s="14">
        <v>23</v>
      </c>
      <c r="E33" s="23">
        <f>ROUND(C33*D33,2)</f>
        <v>145.82</v>
      </c>
      <c r="F33" s="16">
        <v>0</v>
      </c>
      <c r="G33" s="23">
        <f>ROUND(E33*F33,2)</f>
        <v>0</v>
      </c>
      <c r="H33" s="23">
        <f>ROUND(E33-G33,2)</f>
        <v>145.82</v>
      </c>
    </row>
    <row r="34" spans="1:8" x14ac:dyDescent="0.25">
      <c r="A34" s="14" t="s">
        <v>315</v>
      </c>
      <c r="B34" s="14" t="s">
        <v>29</v>
      </c>
      <c r="C34" s="15">
        <v>6.34</v>
      </c>
      <c r="D34" s="14">
        <v>4.25</v>
      </c>
      <c r="E34" s="23">
        <f>ROUND(C34*D34,2)</f>
        <v>26.95</v>
      </c>
      <c r="F34" s="16">
        <v>0</v>
      </c>
      <c r="G34" s="23">
        <f>ROUND(E34*F34,2)</f>
        <v>0</v>
      </c>
      <c r="H34" s="23">
        <f>ROUND(E34-G34,2)</f>
        <v>26.95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180</v>
      </c>
      <c r="B37" s="14" t="s">
        <v>26</v>
      </c>
      <c r="C37" s="15">
        <v>3.5</v>
      </c>
      <c r="D37" s="14">
        <v>1.5</v>
      </c>
      <c r="E37" s="23">
        <f>ROUND(C37*D37,2)</f>
        <v>5.25</v>
      </c>
      <c r="F37" s="16">
        <v>0</v>
      </c>
      <c r="G37" s="23">
        <f>ROUND(E37*F37,2)</f>
        <v>0</v>
      </c>
      <c r="H37" s="23">
        <f>ROUND(E37-G37,2)</f>
        <v>5.25</v>
      </c>
    </row>
    <row r="38" spans="1:8" x14ac:dyDescent="0.25">
      <c r="A38" s="14" t="s">
        <v>179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25">
      <c r="A40" s="13" t="s">
        <v>61</v>
      </c>
      <c r="C40" s="23"/>
      <c r="E40" s="23"/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  <c r="C42" s="23"/>
      <c r="E42" s="23"/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  <c r="C44" s="23"/>
      <c r="E44" s="23"/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99</v>
      </c>
      <c r="C46" s="23"/>
      <c r="E46" s="23"/>
    </row>
    <row r="47" spans="1:8" x14ac:dyDescent="0.25">
      <c r="A47" s="14" t="s">
        <v>187</v>
      </c>
      <c r="B47" s="14" t="s">
        <v>48</v>
      </c>
      <c r="C47" s="15">
        <v>4.5</v>
      </c>
      <c r="D47" s="14">
        <v>0.5</v>
      </c>
      <c r="E47" s="23">
        <f>ROUND(C47*D47,2)</f>
        <v>2.25</v>
      </c>
      <c r="F47" s="16">
        <v>0</v>
      </c>
      <c r="G47" s="23">
        <f>ROUND(E47*F47,2)</f>
        <v>0</v>
      </c>
      <c r="H47" s="23">
        <f>ROUND(E47-G47,2)</f>
        <v>2.25</v>
      </c>
    </row>
    <row r="48" spans="1:8" x14ac:dyDescent="0.25">
      <c r="A48" s="13" t="s">
        <v>115</v>
      </c>
      <c r="C48" s="23"/>
      <c r="E48" s="23"/>
    </row>
    <row r="49" spans="1:8" x14ac:dyDescent="0.25">
      <c r="A49" s="14" t="s">
        <v>188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25">
      <c r="A50" s="13" t="s">
        <v>117</v>
      </c>
      <c r="C50" s="23"/>
      <c r="E50" s="23"/>
    </row>
    <row r="51" spans="1:8" x14ac:dyDescent="0.25">
      <c r="A51" s="14" t="s">
        <v>118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25">
      <c r="A52" s="13" t="s">
        <v>37</v>
      </c>
      <c r="C52" s="23"/>
      <c r="E52" s="23"/>
    </row>
    <row r="53" spans="1:8" x14ac:dyDescent="0.25">
      <c r="A53" s="14" t="s">
        <v>38</v>
      </c>
      <c r="B53" s="14" t="s">
        <v>39</v>
      </c>
      <c r="C53" s="15">
        <v>18.690000000000001</v>
      </c>
      <c r="D53" s="14">
        <v>0.5</v>
      </c>
      <c r="E53" s="23">
        <f>ROUND(C53*D53,2)</f>
        <v>9.35</v>
      </c>
      <c r="F53" s="16">
        <v>0</v>
      </c>
      <c r="G53" s="23">
        <f>ROUND(E53*F53,2)</f>
        <v>0</v>
      </c>
      <c r="H53" s="23">
        <f>ROUND(E53-G53,2)</f>
        <v>9.35</v>
      </c>
    </row>
    <row r="54" spans="1:8" x14ac:dyDescent="0.25">
      <c r="A54" s="14" t="s">
        <v>133</v>
      </c>
      <c r="B54" s="14" t="s">
        <v>39</v>
      </c>
      <c r="C54" s="15">
        <v>18.690000000000001</v>
      </c>
      <c r="D54" s="14">
        <v>0.11</v>
      </c>
      <c r="E54" s="23">
        <f>ROUND(C54*D54,2)</f>
        <v>2.06</v>
      </c>
      <c r="F54" s="16">
        <v>0</v>
      </c>
      <c r="G54" s="23">
        <f>ROUND(E54*F54,2)</f>
        <v>0</v>
      </c>
      <c r="H54" s="23">
        <f>ROUND(E54-G54,2)</f>
        <v>2.06</v>
      </c>
    </row>
    <row r="55" spans="1:8" x14ac:dyDescent="0.25">
      <c r="A55" s="13" t="s">
        <v>40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2.375</v>
      </c>
      <c r="E56" s="23">
        <f>ROUND(C56*D56,2)</f>
        <v>21.52</v>
      </c>
      <c r="F56" s="16">
        <v>0</v>
      </c>
      <c r="G56" s="23">
        <f>ROUND(E56*F56,2)</f>
        <v>0</v>
      </c>
      <c r="H56" s="23">
        <f>ROUND(E56-G56,2)</f>
        <v>21.52</v>
      </c>
    </row>
    <row r="57" spans="1:8" x14ac:dyDescent="0.25">
      <c r="A57" s="13" t="s">
        <v>43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25">
      <c r="A60" s="13" t="s">
        <v>100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18.7</v>
      </c>
      <c r="D62" s="14">
        <v>0.47960000000000003</v>
      </c>
      <c r="E62" s="23">
        <f>ROUND(C62*D62,2)</f>
        <v>8.9700000000000006</v>
      </c>
      <c r="F62" s="16">
        <v>0</v>
      </c>
      <c r="G62" s="23">
        <f>ROUND(E62*F62,2)</f>
        <v>0</v>
      </c>
      <c r="H62" s="23">
        <f>ROUND(E62-G62,2)</f>
        <v>8.9700000000000006</v>
      </c>
    </row>
    <row r="63" spans="1:8" x14ac:dyDescent="0.25">
      <c r="A63" s="13" t="s">
        <v>45</v>
      </c>
      <c r="C63" s="23"/>
      <c r="E63" s="23"/>
    </row>
    <row r="64" spans="1:8" x14ac:dyDescent="0.25">
      <c r="A64" s="14" t="s">
        <v>38</v>
      </c>
      <c r="B64" s="14" t="s">
        <v>19</v>
      </c>
      <c r="C64" s="15">
        <v>2.86</v>
      </c>
      <c r="D64" s="14">
        <v>7.2043999999999997</v>
      </c>
      <c r="E64" s="23">
        <f>ROUND(C64*D64,2)</f>
        <v>20.6</v>
      </c>
      <c r="F64" s="16">
        <v>0</v>
      </c>
      <c r="G64" s="23">
        <f>ROUND(E64*F64,2)</f>
        <v>0</v>
      </c>
      <c r="H64" s="23">
        <f>ROUND(E64-G64,2)</f>
        <v>20.6</v>
      </c>
    </row>
    <row r="65" spans="1:8" x14ac:dyDescent="0.25">
      <c r="A65" s="14" t="s">
        <v>133</v>
      </c>
      <c r="B65" s="14" t="s">
        <v>19</v>
      </c>
      <c r="C65" s="15">
        <v>2.86</v>
      </c>
      <c r="D65" s="14">
        <v>2.4064000000000001</v>
      </c>
      <c r="E65" s="23">
        <f>ROUND(C65*D65,2)</f>
        <v>6.88</v>
      </c>
      <c r="F65" s="16">
        <v>0</v>
      </c>
      <c r="G65" s="23">
        <f>ROUND(E65*F65,2)</f>
        <v>0</v>
      </c>
      <c r="H65" s="23">
        <f>ROUND(E65-G65,2)</f>
        <v>6.88</v>
      </c>
    </row>
    <row r="66" spans="1:8" x14ac:dyDescent="0.25">
      <c r="A66" s="14" t="s">
        <v>189</v>
      </c>
      <c r="B66" s="14" t="s">
        <v>19</v>
      </c>
      <c r="C66" s="15">
        <v>2.86</v>
      </c>
      <c r="D66" s="14">
        <v>21.995000000000001</v>
      </c>
      <c r="E66" s="23">
        <f>ROUND(C66*D66,2)</f>
        <v>62.91</v>
      </c>
      <c r="F66" s="16">
        <v>0</v>
      </c>
      <c r="G66" s="23">
        <f>ROUND(E66*F66,2)</f>
        <v>0</v>
      </c>
      <c r="H66" s="23">
        <f>ROUND(E66-G66,2)</f>
        <v>62.91</v>
      </c>
    </row>
    <row r="67" spans="1:8" x14ac:dyDescent="0.25">
      <c r="A67" s="13" t="s">
        <v>47</v>
      </c>
      <c r="C67" s="23"/>
      <c r="E67" s="23"/>
    </row>
    <row r="68" spans="1:8" x14ac:dyDescent="0.25">
      <c r="A68" s="14" t="s">
        <v>42</v>
      </c>
      <c r="B68" s="14" t="s">
        <v>48</v>
      </c>
      <c r="C68" s="15">
        <v>10.48</v>
      </c>
      <c r="D68" s="14">
        <v>1</v>
      </c>
      <c r="E68" s="23">
        <f>ROUND(C68*D68,2)</f>
        <v>10.48</v>
      </c>
      <c r="F68" s="16">
        <v>0</v>
      </c>
      <c r="G68" s="23">
        <f>ROUND(E68*F68,2)</f>
        <v>0</v>
      </c>
      <c r="H68" s="23">
        <f t="shared" ref="H68:H74" si="3">ROUND(E68-G68,2)</f>
        <v>10.48</v>
      </c>
    </row>
    <row r="69" spans="1:8" x14ac:dyDescent="0.25">
      <c r="A69" s="14" t="s">
        <v>38</v>
      </c>
      <c r="B69" s="14" t="s">
        <v>48</v>
      </c>
      <c r="C69" s="15">
        <v>5.7</v>
      </c>
      <c r="D69" s="14">
        <v>1</v>
      </c>
      <c r="E69" s="23">
        <f>ROUND(C69*D69,2)</f>
        <v>5.7</v>
      </c>
      <c r="F69" s="16">
        <v>0</v>
      </c>
      <c r="G69" s="23">
        <f>ROUND(E69*F69,2)</f>
        <v>0</v>
      </c>
      <c r="H69" s="23">
        <f t="shared" si="3"/>
        <v>5.7</v>
      </c>
    </row>
    <row r="70" spans="1:8" x14ac:dyDescent="0.25">
      <c r="A70" s="14" t="s">
        <v>133</v>
      </c>
      <c r="B70" s="14" t="s">
        <v>48</v>
      </c>
      <c r="C70" s="15">
        <v>6.44</v>
      </c>
      <c r="D70" s="14">
        <v>1</v>
      </c>
      <c r="E70" s="23">
        <f>ROUND(C70*D70,2)</f>
        <v>6.44</v>
      </c>
      <c r="F70" s="16">
        <v>0</v>
      </c>
      <c r="G70" s="23">
        <f>ROUND(E70*F70,2)</f>
        <v>0</v>
      </c>
      <c r="H70" s="23">
        <f t="shared" si="3"/>
        <v>6.44</v>
      </c>
    </row>
    <row r="71" spans="1:8" x14ac:dyDescent="0.25">
      <c r="A71" s="14" t="s">
        <v>189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25">
      <c r="A72" s="9" t="s">
        <v>49</v>
      </c>
      <c r="B72" s="9" t="s">
        <v>48</v>
      </c>
      <c r="C72" s="10">
        <v>31.7</v>
      </c>
      <c r="D72" s="9">
        <v>1</v>
      </c>
      <c r="E72" s="22">
        <f>ROUND(C72*D72,2)</f>
        <v>31.7</v>
      </c>
      <c r="F72" s="11">
        <v>0</v>
      </c>
      <c r="G72" s="22">
        <f>ROUND(E72*F72,2)</f>
        <v>0</v>
      </c>
      <c r="H72" s="22">
        <f t="shared" si="3"/>
        <v>31.7</v>
      </c>
    </row>
    <row r="73" spans="1:8" x14ac:dyDescent="0.25">
      <c r="A73" s="7" t="s">
        <v>50</v>
      </c>
      <c r="C73" s="23"/>
      <c r="E73" s="23">
        <f>SUM(E12:E72)</f>
        <v>1022.2500000000003</v>
      </c>
      <c r="G73" s="12">
        <f>SUM(G12:G72)</f>
        <v>0</v>
      </c>
      <c r="H73" s="12">
        <f t="shared" si="3"/>
        <v>1022.25</v>
      </c>
    </row>
    <row r="74" spans="1:8" x14ac:dyDescent="0.25">
      <c r="A74" s="7" t="s">
        <v>51</v>
      </c>
      <c r="C74" s="23"/>
      <c r="E74" s="23">
        <f>+E8-E73</f>
        <v>57.749999999999659</v>
      </c>
      <c r="G74" s="12">
        <f>+G8-G73</f>
        <v>0</v>
      </c>
      <c r="H74" s="12">
        <f t="shared" si="3"/>
        <v>57.75</v>
      </c>
    </row>
    <row r="75" spans="1:8" x14ac:dyDescent="0.25">
      <c r="A75" t="s">
        <v>12</v>
      </c>
      <c r="C75" s="23"/>
      <c r="E75" s="23"/>
    </row>
    <row r="76" spans="1:8" x14ac:dyDescent="0.25">
      <c r="A76" s="7" t="s">
        <v>52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29.38</v>
      </c>
      <c r="D77" s="14">
        <v>1</v>
      </c>
      <c r="E77" s="23">
        <f>ROUND(C77*D77,2)</f>
        <v>29.38</v>
      </c>
      <c r="F77" s="16">
        <v>0</v>
      </c>
      <c r="G77" s="23">
        <f>ROUND(E77*F77,2)</f>
        <v>0</v>
      </c>
      <c r="H77" s="23">
        <f t="shared" ref="H77:H83" si="4">ROUND(E77-G77,2)</f>
        <v>29.38</v>
      </c>
    </row>
    <row r="78" spans="1:8" x14ac:dyDescent="0.25">
      <c r="A78" s="14" t="s">
        <v>38</v>
      </c>
      <c r="B78" s="14" t="s">
        <v>48</v>
      </c>
      <c r="C78" s="15">
        <v>44.11</v>
      </c>
      <c r="D78" s="14">
        <v>1</v>
      </c>
      <c r="E78" s="23">
        <f>ROUND(C78*D78,2)</f>
        <v>44.11</v>
      </c>
      <c r="F78" s="16">
        <v>0</v>
      </c>
      <c r="G78" s="23">
        <f>ROUND(E78*F78,2)</f>
        <v>0</v>
      </c>
      <c r="H78" s="23">
        <f t="shared" si="4"/>
        <v>44.11</v>
      </c>
    </row>
    <row r="79" spans="1:8" x14ac:dyDescent="0.25">
      <c r="A79" s="14" t="s">
        <v>133</v>
      </c>
      <c r="B79" s="14" t="s">
        <v>48</v>
      </c>
      <c r="C79" s="15">
        <v>30.83</v>
      </c>
      <c r="D79" s="14">
        <v>1</v>
      </c>
      <c r="E79" s="23">
        <f>ROUND(C79*D79,2)</f>
        <v>30.83</v>
      </c>
      <c r="F79" s="16">
        <v>0</v>
      </c>
      <c r="G79" s="23">
        <f>ROUND(E79*F79,2)</f>
        <v>0</v>
      </c>
      <c r="H79" s="23">
        <f t="shared" si="4"/>
        <v>30.83</v>
      </c>
    </row>
    <row r="80" spans="1:8" x14ac:dyDescent="0.25">
      <c r="A80" s="9" t="s">
        <v>189</v>
      </c>
      <c r="B80" s="9" t="s">
        <v>48</v>
      </c>
      <c r="C80" s="10">
        <v>92.37</v>
      </c>
      <c r="D80" s="9">
        <v>1</v>
      </c>
      <c r="E80" s="22">
        <f>ROUND(C80*D80,2)</f>
        <v>92.37</v>
      </c>
      <c r="F80" s="11">
        <v>0</v>
      </c>
      <c r="G80" s="22">
        <f>ROUND(E80*F80,2)</f>
        <v>0</v>
      </c>
      <c r="H80" s="22">
        <f t="shared" si="4"/>
        <v>92.37</v>
      </c>
    </row>
    <row r="81" spans="1:8" x14ac:dyDescent="0.25">
      <c r="A81" s="7" t="s">
        <v>53</v>
      </c>
      <c r="C81" s="23"/>
      <c r="E81" s="23">
        <f>SUM(E77:E80)</f>
        <v>196.69</v>
      </c>
      <c r="G81" s="12">
        <f>SUM(G77:G80)</f>
        <v>0</v>
      </c>
      <c r="H81" s="12">
        <f t="shared" si="4"/>
        <v>196.69</v>
      </c>
    </row>
    <row r="82" spans="1:8" x14ac:dyDescent="0.25">
      <c r="A82" s="7" t="s">
        <v>54</v>
      </c>
      <c r="C82" s="23"/>
      <c r="E82" s="23">
        <f>+E73+E81</f>
        <v>1218.9400000000003</v>
      </c>
      <c r="G82" s="12">
        <f>+G73+G81</f>
        <v>0</v>
      </c>
      <c r="H82" s="12">
        <f t="shared" si="4"/>
        <v>1218.94</v>
      </c>
    </row>
    <row r="83" spans="1:8" x14ac:dyDescent="0.25">
      <c r="A83" s="7" t="s">
        <v>55</v>
      </c>
      <c r="C83" s="23"/>
      <c r="E83" s="23">
        <f>+E8-E82</f>
        <v>-138.94000000000028</v>
      </c>
      <c r="G83" s="12">
        <f>+G8-G82</f>
        <v>0</v>
      </c>
      <c r="H83" s="12">
        <f t="shared" si="4"/>
        <v>-138.94</v>
      </c>
    </row>
    <row r="84" spans="1:8" x14ac:dyDescent="0.25">
      <c r="A84" t="s">
        <v>119</v>
      </c>
      <c r="C84" s="23"/>
      <c r="E84" s="23"/>
    </row>
    <row r="85" spans="1:8" x14ac:dyDescent="0.25">
      <c r="A85" t="s">
        <v>424</v>
      </c>
      <c r="C85" s="23"/>
      <c r="E85" s="23"/>
    </row>
    <row r="86" spans="1:8" x14ac:dyDescent="0.25">
      <c r="A86" s="7" t="s">
        <v>120</v>
      </c>
      <c r="C86" s="23"/>
      <c r="E86" s="23"/>
    </row>
    <row r="87" spans="1:8" x14ac:dyDescent="0.25">
      <c r="A87" s="7" t="s">
        <v>121</v>
      </c>
      <c r="C87" s="23"/>
      <c r="E87" s="23"/>
    </row>
    <row r="98" spans="1:8" x14ac:dyDescent="0.25">
      <c r="A98" t="str" cm="1">
        <f t="array" aca="1" ref="A98" ca="1">MID(CELL("filename",A1),FIND("]",CELL("filename",A1))+1,256)</f>
        <v>rice14</v>
      </c>
    </row>
    <row r="99" spans="1:8" x14ac:dyDescent="0.25">
      <c r="A99" s="7" t="s">
        <v>50</v>
      </c>
      <c r="E99" s="25">
        <f>VLOOKUP(A99,$A$1:$H$98,5,FALSE)</f>
        <v>1022.2500000000003</v>
      </c>
    </row>
    <row r="100" spans="1:8" x14ac:dyDescent="0.25">
      <c r="A100" s="7" t="s">
        <v>288</v>
      </c>
      <c r="E100" s="25">
        <f>VLOOKUP(A100,$A$1:$H$98,5,FALSE)</f>
        <v>196.69</v>
      </c>
    </row>
    <row r="101" spans="1:8" x14ac:dyDescent="0.25">
      <c r="A101" s="7" t="s">
        <v>289</v>
      </c>
      <c r="E101" s="25">
        <f t="shared" ref="E101:E102" si="5">VLOOKUP(A101,$A$1:$H$98,5,FALSE)</f>
        <v>1218.9400000000003</v>
      </c>
    </row>
    <row r="102" spans="1:8" x14ac:dyDescent="0.25">
      <c r="A102" s="7" t="s">
        <v>55</v>
      </c>
      <c r="E102" s="25">
        <f t="shared" si="5"/>
        <v>-138.94000000000028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36DA-7F38-4010-8D44-266F0A2853EE}">
  <sheetPr codeName="Sheet57"/>
  <dimension ref="A1:H116"/>
  <sheetViews>
    <sheetView topLeftCell="A109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227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317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3.5</v>
      </c>
      <c r="E12" s="23">
        <f>ROUND(C12*D12,2)</f>
        <v>28.18</v>
      </c>
      <c r="F12" s="16">
        <v>0</v>
      </c>
      <c r="G12" s="23">
        <f>ROUND(E12*F12,2)</f>
        <v>0</v>
      </c>
      <c r="H12" s="23">
        <f>ROUND(E12-G12,2)</f>
        <v>28.18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5.94</v>
      </c>
      <c r="E18" s="23">
        <f>ROUND(C18*D18,2)</f>
        <v>154.32</v>
      </c>
      <c r="F18" s="16">
        <v>0</v>
      </c>
      <c r="G18" s="23">
        <f>ROUND(E18*F18,2)</f>
        <v>0</v>
      </c>
      <c r="H18" s="23">
        <f>ROUND(E18-G18,2)</f>
        <v>154.32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80</v>
      </c>
      <c r="E21" s="23">
        <f t="shared" ref="E21:E28" si="0">ROUND(C21*D21,2)</f>
        <v>9.6</v>
      </c>
      <c r="F21" s="16">
        <v>0</v>
      </c>
      <c r="G21" s="23">
        <f t="shared" ref="G21:G28" si="1">ROUND(E21*F21,2)</f>
        <v>0</v>
      </c>
      <c r="H21" s="23">
        <f t="shared" ref="H21:H28" si="2">ROUND(E21-G21,2)</f>
        <v>9.6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169</v>
      </c>
      <c r="B23" s="14" t="s">
        <v>26</v>
      </c>
      <c r="C23" s="15">
        <v>14.95</v>
      </c>
      <c r="D23" s="14">
        <v>1.3</v>
      </c>
      <c r="E23" s="23">
        <f t="shared" si="0"/>
        <v>19.440000000000001</v>
      </c>
      <c r="F23" s="16">
        <v>0</v>
      </c>
      <c r="G23" s="23">
        <f t="shared" si="1"/>
        <v>0</v>
      </c>
      <c r="H23" s="23">
        <f t="shared" si="2"/>
        <v>19.440000000000001</v>
      </c>
    </row>
    <row r="24" spans="1:8" x14ac:dyDescent="0.25">
      <c r="A24" s="14" t="s">
        <v>170</v>
      </c>
      <c r="B24" s="14" t="s">
        <v>18</v>
      </c>
      <c r="C24" s="15">
        <v>7.46</v>
      </c>
      <c r="D24" s="14">
        <v>3</v>
      </c>
      <c r="E24" s="23">
        <f t="shared" si="0"/>
        <v>22.38</v>
      </c>
      <c r="F24" s="16">
        <v>0</v>
      </c>
      <c r="G24" s="23">
        <f t="shared" si="1"/>
        <v>0</v>
      </c>
      <c r="H24" s="23">
        <f t="shared" si="2"/>
        <v>22.38</v>
      </c>
    </row>
    <row r="25" spans="1:8" x14ac:dyDescent="0.25">
      <c r="A25" s="14" t="s">
        <v>313</v>
      </c>
      <c r="B25" s="14" t="s">
        <v>18</v>
      </c>
      <c r="C25" s="15">
        <v>0.55000000000000004</v>
      </c>
      <c r="D25" s="14">
        <v>11</v>
      </c>
      <c r="E25" s="23">
        <f t="shared" si="0"/>
        <v>6.05</v>
      </c>
      <c r="F25" s="16">
        <v>0</v>
      </c>
      <c r="G25" s="23">
        <f t="shared" si="1"/>
        <v>0</v>
      </c>
      <c r="H25" s="23">
        <f t="shared" si="2"/>
        <v>6.05</v>
      </c>
    </row>
    <row r="26" spans="1:8" x14ac:dyDescent="0.25">
      <c r="A26" s="14" t="s">
        <v>172</v>
      </c>
      <c r="B26" s="14" t="s">
        <v>26</v>
      </c>
      <c r="C26" s="15">
        <v>17.36</v>
      </c>
      <c r="D26" s="14">
        <v>2</v>
      </c>
      <c r="E26" s="23">
        <f t="shared" si="0"/>
        <v>34.72</v>
      </c>
      <c r="F26" s="16">
        <v>0</v>
      </c>
      <c r="G26" s="23">
        <f t="shared" si="1"/>
        <v>0</v>
      </c>
      <c r="H26" s="23">
        <f t="shared" si="2"/>
        <v>34.72</v>
      </c>
    </row>
    <row r="27" spans="1:8" x14ac:dyDescent="0.25">
      <c r="A27" s="14" t="s">
        <v>202</v>
      </c>
      <c r="B27" s="14" t="s">
        <v>18</v>
      </c>
      <c r="C27" s="15">
        <v>7.34</v>
      </c>
      <c r="D27" s="14">
        <v>1.5</v>
      </c>
      <c r="E27" s="23">
        <f t="shared" si="0"/>
        <v>11.01</v>
      </c>
      <c r="F27" s="16">
        <v>0</v>
      </c>
      <c r="G27" s="23">
        <f t="shared" si="1"/>
        <v>0</v>
      </c>
      <c r="H27" s="23">
        <f t="shared" si="2"/>
        <v>11.01</v>
      </c>
    </row>
    <row r="28" spans="1:8" x14ac:dyDescent="0.25">
      <c r="A28" s="14" t="s">
        <v>174</v>
      </c>
      <c r="B28" s="14" t="s">
        <v>18</v>
      </c>
      <c r="C28" s="15">
        <v>2.69</v>
      </c>
      <c r="D28" s="14">
        <v>7.5</v>
      </c>
      <c r="E28" s="23">
        <f t="shared" si="0"/>
        <v>20.18</v>
      </c>
      <c r="F28" s="16">
        <v>0</v>
      </c>
      <c r="G28" s="23">
        <f t="shared" si="1"/>
        <v>0</v>
      </c>
      <c r="H28" s="23">
        <f t="shared" si="2"/>
        <v>20.18</v>
      </c>
    </row>
    <row r="29" spans="1:8" x14ac:dyDescent="0.25">
      <c r="A29" s="13" t="s">
        <v>27</v>
      </c>
      <c r="C29" s="23"/>
      <c r="E29" s="23"/>
    </row>
    <row r="30" spans="1:8" x14ac:dyDescent="0.25">
      <c r="A30" s="14" t="s">
        <v>397</v>
      </c>
      <c r="B30" s="14" t="s">
        <v>18</v>
      </c>
      <c r="C30" s="15">
        <v>1.19</v>
      </c>
      <c r="D30" s="14">
        <v>8</v>
      </c>
      <c r="E30" s="23">
        <f>ROUND(C30*D30,2)</f>
        <v>9.52</v>
      </c>
      <c r="F30" s="16">
        <v>0</v>
      </c>
      <c r="G30" s="23">
        <f>ROUND(E30*F30,2)</f>
        <v>0</v>
      </c>
      <c r="H30" s="23">
        <f>ROUND(E30-G30,2)</f>
        <v>9.52</v>
      </c>
    </row>
    <row r="31" spans="1:8" x14ac:dyDescent="0.25">
      <c r="A31" s="14" t="s">
        <v>507</v>
      </c>
      <c r="B31" s="14" t="s">
        <v>18</v>
      </c>
      <c r="C31" s="15">
        <v>3.02</v>
      </c>
      <c r="D31" s="14">
        <v>0.6</v>
      </c>
      <c r="E31" s="23">
        <f>ROUND(C31*D31,2)</f>
        <v>1.81</v>
      </c>
      <c r="F31" s="16">
        <v>0</v>
      </c>
      <c r="G31" s="23">
        <f>ROUND(E31*F31,2)</f>
        <v>0</v>
      </c>
      <c r="H31" s="23">
        <f>ROUND(E31-G31,2)</f>
        <v>1.81</v>
      </c>
    </row>
    <row r="32" spans="1:8" x14ac:dyDescent="0.25">
      <c r="A32" s="13" t="s">
        <v>30</v>
      </c>
      <c r="C32" s="23"/>
      <c r="E32" s="23"/>
    </row>
    <row r="33" spans="1:8" x14ac:dyDescent="0.25">
      <c r="A33" s="14" t="s">
        <v>31</v>
      </c>
      <c r="B33" s="14" t="s">
        <v>32</v>
      </c>
      <c r="C33" s="15">
        <v>0.24</v>
      </c>
      <c r="D33" s="14">
        <v>33</v>
      </c>
      <c r="E33" s="23">
        <f>ROUND(C33*D33,2)</f>
        <v>7.92</v>
      </c>
      <c r="F33" s="16">
        <v>0</v>
      </c>
      <c r="G33" s="23">
        <f>ROUND(E33*F33,2)</f>
        <v>0</v>
      </c>
      <c r="H33" s="23">
        <f>ROUND(E33-G33,2)</f>
        <v>7.92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314</v>
      </c>
      <c r="B35" s="14" t="s">
        <v>29</v>
      </c>
      <c r="C35" s="15">
        <v>6.34</v>
      </c>
      <c r="D35" s="14">
        <v>23</v>
      </c>
      <c r="E35" s="23">
        <f>ROUND(C35*D35,2)</f>
        <v>145.82</v>
      </c>
      <c r="F35" s="16">
        <v>0</v>
      </c>
      <c r="G35" s="23">
        <f>ROUND(E35*F35,2)</f>
        <v>0</v>
      </c>
      <c r="H35" s="23">
        <f>ROUND(E35-G35,2)</f>
        <v>145.82</v>
      </c>
    </row>
    <row r="36" spans="1:8" x14ac:dyDescent="0.25">
      <c r="A36" s="14" t="s">
        <v>315</v>
      </c>
      <c r="B36" s="14" t="s">
        <v>29</v>
      </c>
      <c r="C36" s="15">
        <v>6.34</v>
      </c>
      <c r="D36" s="14">
        <v>4.25</v>
      </c>
      <c r="E36" s="23">
        <f>ROUND(C36*D36,2)</f>
        <v>26.95</v>
      </c>
      <c r="F36" s="16">
        <v>0</v>
      </c>
      <c r="G36" s="23">
        <f>ROUND(E36*F36,2)</f>
        <v>0</v>
      </c>
      <c r="H36" s="23">
        <f>ROUND(E36-G36,2)</f>
        <v>26.95</v>
      </c>
    </row>
    <row r="37" spans="1:8" x14ac:dyDescent="0.25">
      <c r="A37" s="14" t="s">
        <v>176</v>
      </c>
      <c r="B37" s="14" t="s">
        <v>177</v>
      </c>
      <c r="C37" s="15">
        <v>0.28999999999999998</v>
      </c>
      <c r="D37" s="14">
        <v>4.25</v>
      </c>
      <c r="E37" s="23">
        <f>ROUND(C37*D37,2)</f>
        <v>1.23</v>
      </c>
      <c r="F37" s="16">
        <v>0</v>
      </c>
      <c r="G37" s="23">
        <f>ROUND(E37*F37,2)</f>
        <v>0</v>
      </c>
      <c r="H37" s="23">
        <f>ROUND(E37-G37,2)</f>
        <v>1.23</v>
      </c>
    </row>
    <row r="38" spans="1:8" x14ac:dyDescent="0.25">
      <c r="A38" s="13" t="s">
        <v>113</v>
      </c>
      <c r="C38" s="23"/>
      <c r="E38" s="23"/>
    </row>
    <row r="39" spans="1:8" x14ac:dyDescent="0.25">
      <c r="A39" s="14" t="s">
        <v>180</v>
      </c>
      <c r="B39" s="14" t="s">
        <v>26</v>
      </c>
      <c r="C39" s="15">
        <v>3.5</v>
      </c>
      <c r="D39" s="14">
        <v>1.5</v>
      </c>
      <c r="E39" s="23">
        <f>ROUND(C39*D39,2)</f>
        <v>5.25</v>
      </c>
      <c r="F39" s="16">
        <v>0</v>
      </c>
      <c r="G39" s="23">
        <f>ROUND(E39*F39,2)</f>
        <v>0</v>
      </c>
      <c r="H39" s="23">
        <f>ROUND(E39-G39,2)</f>
        <v>5.25</v>
      </c>
    </row>
    <row r="40" spans="1:8" x14ac:dyDescent="0.25">
      <c r="A40" s="14" t="s">
        <v>179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25">
      <c r="A41" s="14" t="s">
        <v>182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25">
      <c r="A42" s="13" t="s">
        <v>61</v>
      </c>
      <c r="C42" s="23"/>
      <c r="E42" s="23"/>
    </row>
    <row r="43" spans="1:8" x14ac:dyDescent="0.25">
      <c r="A43" s="14" t="s">
        <v>183</v>
      </c>
      <c r="B43" s="14" t="s">
        <v>21</v>
      </c>
      <c r="C43" s="15">
        <v>13.6</v>
      </c>
      <c r="D43" s="14">
        <v>6.94</v>
      </c>
      <c r="E43" s="23">
        <f>ROUND(C43*D43,2)</f>
        <v>94.38</v>
      </c>
      <c r="F43" s="16">
        <v>0</v>
      </c>
      <c r="G43" s="23">
        <f>ROUND(E43*F43,2)</f>
        <v>0</v>
      </c>
      <c r="H43" s="23">
        <f>ROUND(E43-G43,2)</f>
        <v>94.38</v>
      </c>
    </row>
    <row r="44" spans="1:8" x14ac:dyDescent="0.25">
      <c r="A44" s="13" t="s">
        <v>130</v>
      </c>
      <c r="C44" s="23"/>
      <c r="E44" s="23"/>
    </row>
    <row r="45" spans="1:8" x14ac:dyDescent="0.25">
      <c r="A45" s="14" t="s">
        <v>184</v>
      </c>
      <c r="B45" s="14" t="s">
        <v>123</v>
      </c>
      <c r="C45" s="15">
        <v>0.3</v>
      </c>
      <c r="D45" s="14">
        <v>180</v>
      </c>
      <c r="E45" s="23">
        <f>ROUND(C45*D45,2)</f>
        <v>54</v>
      </c>
      <c r="F45" s="16">
        <v>0</v>
      </c>
      <c r="G45" s="23">
        <f>ROUND(E45*F45,2)</f>
        <v>0</v>
      </c>
      <c r="H45" s="23">
        <f>ROUND(E45-G45,2)</f>
        <v>54</v>
      </c>
    </row>
    <row r="46" spans="1:8" x14ac:dyDescent="0.25">
      <c r="A46" s="13" t="s">
        <v>185</v>
      </c>
      <c r="C46" s="23"/>
      <c r="E46" s="23"/>
    </row>
    <row r="47" spans="1:8" x14ac:dyDescent="0.25">
      <c r="A47" s="14" t="s">
        <v>186</v>
      </c>
      <c r="B47" s="14" t="s">
        <v>123</v>
      </c>
      <c r="C47" s="15">
        <v>0.4</v>
      </c>
      <c r="D47" s="14">
        <v>180</v>
      </c>
      <c r="E47" s="23">
        <f>ROUND(C47*D47,2)</f>
        <v>72</v>
      </c>
      <c r="F47" s="16">
        <v>0</v>
      </c>
      <c r="G47" s="23">
        <f>ROUND(E47*F47,2)</f>
        <v>0</v>
      </c>
      <c r="H47" s="23">
        <f>ROUND(E47-G47,2)</f>
        <v>72</v>
      </c>
    </row>
    <row r="48" spans="1:8" x14ac:dyDescent="0.25">
      <c r="A48" s="13" t="s">
        <v>99</v>
      </c>
      <c r="C48" s="23"/>
      <c r="E48" s="23"/>
    </row>
    <row r="49" spans="1:8" x14ac:dyDescent="0.25">
      <c r="A49" s="14" t="s">
        <v>187</v>
      </c>
      <c r="B49" s="14" t="s">
        <v>48</v>
      </c>
      <c r="C49" s="15">
        <v>4.5</v>
      </c>
      <c r="D49" s="14">
        <v>0.5</v>
      </c>
      <c r="E49" s="23">
        <f>ROUND(C49*D49,2)</f>
        <v>2.25</v>
      </c>
      <c r="F49" s="16">
        <v>0</v>
      </c>
      <c r="G49" s="23">
        <f>ROUND(E49*F49,2)</f>
        <v>0</v>
      </c>
      <c r="H49" s="23">
        <f>ROUND(E49-G49,2)</f>
        <v>2.25</v>
      </c>
    </row>
    <row r="50" spans="1:8" x14ac:dyDescent="0.25">
      <c r="A50" s="13" t="s">
        <v>115</v>
      </c>
      <c r="C50" s="23"/>
      <c r="E50" s="23"/>
    </row>
    <row r="51" spans="1:8" x14ac:dyDescent="0.25">
      <c r="A51" s="14" t="s">
        <v>188</v>
      </c>
      <c r="B51" s="14" t="s">
        <v>48</v>
      </c>
      <c r="C51" s="15">
        <v>8</v>
      </c>
      <c r="D51" s="14">
        <v>1</v>
      </c>
      <c r="E51" s="23">
        <f>ROUND(C51*D51,2)</f>
        <v>8</v>
      </c>
      <c r="F51" s="16">
        <v>0</v>
      </c>
      <c r="G51" s="23">
        <f>ROUND(E51*F51,2)</f>
        <v>0</v>
      </c>
      <c r="H51" s="23">
        <f>ROUND(E51-G51,2)</f>
        <v>8</v>
      </c>
    </row>
    <row r="52" spans="1:8" x14ac:dyDescent="0.25">
      <c r="A52" s="13" t="s">
        <v>117</v>
      </c>
      <c r="C52" s="23"/>
      <c r="E52" s="23"/>
    </row>
    <row r="53" spans="1:8" x14ac:dyDescent="0.25">
      <c r="A53" s="14" t="s">
        <v>118</v>
      </c>
      <c r="B53" s="14" t="s">
        <v>48</v>
      </c>
      <c r="C53" s="15">
        <v>10</v>
      </c>
      <c r="D53" s="14">
        <v>0.33300000000000002</v>
      </c>
      <c r="E53" s="23">
        <f>ROUND(C53*D53,2)</f>
        <v>3.33</v>
      </c>
      <c r="F53" s="16">
        <v>0</v>
      </c>
      <c r="G53" s="23">
        <f>ROUND(E53*F53,2)</f>
        <v>0</v>
      </c>
      <c r="H53" s="23">
        <f>ROUND(E53-G53,2)</f>
        <v>3.33</v>
      </c>
    </row>
    <row r="54" spans="1:8" x14ac:dyDescent="0.25">
      <c r="A54" s="13" t="s">
        <v>37</v>
      </c>
      <c r="C54" s="23"/>
      <c r="E54" s="23"/>
    </row>
    <row r="55" spans="1:8" x14ac:dyDescent="0.25">
      <c r="A55" s="14" t="s">
        <v>38</v>
      </c>
      <c r="B55" s="14" t="s">
        <v>39</v>
      </c>
      <c r="C55" s="15">
        <v>18.690000000000001</v>
      </c>
      <c r="D55" s="14">
        <v>0.52810000000000001</v>
      </c>
      <c r="E55" s="23">
        <f>ROUND(C55*D55,2)</f>
        <v>9.8699999999999992</v>
      </c>
      <c r="F55" s="16">
        <v>0</v>
      </c>
      <c r="G55" s="23">
        <f>ROUND(E55*F55,2)</f>
        <v>0</v>
      </c>
      <c r="H55" s="23">
        <f>ROUND(E55-G55,2)</f>
        <v>9.8699999999999992</v>
      </c>
    </row>
    <row r="56" spans="1:8" x14ac:dyDescent="0.25">
      <c r="A56" s="14" t="s">
        <v>133</v>
      </c>
      <c r="B56" s="14" t="s">
        <v>39</v>
      </c>
      <c r="C56" s="15">
        <v>18.690000000000001</v>
      </c>
      <c r="D56" s="14">
        <v>0.11</v>
      </c>
      <c r="E56" s="23">
        <f>ROUND(C56*D56,2)</f>
        <v>2.06</v>
      </c>
      <c r="F56" s="16">
        <v>0</v>
      </c>
      <c r="G56" s="23">
        <f>ROUND(E56*F56,2)</f>
        <v>0</v>
      </c>
      <c r="H56" s="23">
        <f>ROUND(E56-G56,2)</f>
        <v>2.06</v>
      </c>
    </row>
    <row r="57" spans="1:8" x14ac:dyDescent="0.25">
      <c r="A57" s="13" t="s">
        <v>40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1.125</v>
      </c>
      <c r="E58" s="23">
        <f>ROUND(C58*D58,2)</f>
        <v>10.19</v>
      </c>
      <c r="F58" s="16">
        <v>0</v>
      </c>
      <c r="G58" s="23">
        <f>ROUND(E58*F58,2)</f>
        <v>0</v>
      </c>
      <c r="H58" s="23">
        <f>ROUND(E58-G58,2)</f>
        <v>10.19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3.7499999999999999E-2</v>
      </c>
      <c r="E59" s="23">
        <f>ROUND(C59*D59,2)</f>
        <v>0.34</v>
      </c>
      <c r="F59" s="16">
        <v>0</v>
      </c>
      <c r="G59" s="23">
        <f>ROUND(E59*F59,2)</f>
        <v>0</v>
      </c>
      <c r="H59" s="23">
        <f>ROUND(E59-G59,2)</f>
        <v>0.34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0.47960000000000003</v>
      </c>
      <c r="E65" s="23">
        <f>ROUND(C65*D65,2)</f>
        <v>8.9700000000000006</v>
      </c>
      <c r="F65" s="16">
        <v>0</v>
      </c>
      <c r="G65" s="23">
        <f>ROUND(E65*F65,2)</f>
        <v>0</v>
      </c>
      <c r="H65" s="23">
        <f>ROUND(E65-G65,2)</f>
        <v>8.9700000000000006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7.4504999999999999</v>
      </c>
      <c r="E67" s="23">
        <f>ROUND(C67*D67,2)</f>
        <v>21.31</v>
      </c>
      <c r="F67" s="16">
        <v>0</v>
      </c>
      <c r="G67" s="23">
        <f>ROUND(E67*F67,2)</f>
        <v>0</v>
      </c>
      <c r="H67" s="23">
        <f>ROUND(E67-G67,2)</f>
        <v>21.31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2.4064000000000001</v>
      </c>
      <c r="E68" s="23">
        <f>ROUND(C68*D68,2)</f>
        <v>6.88</v>
      </c>
      <c r="F68" s="16">
        <v>0</v>
      </c>
      <c r="G68" s="23">
        <f>ROUND(E68*F68,2)</f>
        <v>0</v>
      </c>
      <c r="H68" s="23">
        <f>ROUND(E68-G68,2)</f>
        <v>6.88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18.736499999999999</v>
      </c>
      <c r="E69" s="23">
        <f>ROUND(C69*D69,2)</f>
        <v>53.59</v>
      </c>
      <c r="F69" s="16">
        <v>0</v>
      </c>
      <c r="G69" s="23">
        <f>ROUND(E69*F69,2)</f>
        <v>0</v>
      </c>
      <c r="H69" s="23">
        <f>ROUND(E69-G69,2)</f>
        <v>53.59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10.58</v>
      </c>
      <c r="D71" s="14">
        <v>1</v>
      </c>
      <c r="E71" s="23">
        <f>ROUND(C71*D71,2)</f>
        <v>10.58</v>
      </c>
      <c r="F71" s="16">
        <v>0</v>
      </c>
      <c r="G71" s="23">
        <f>ROUND(E71*F71,2)</f>
        <v>0</v>
      </c>
      <c r="H71" s="23">
        <f t="shared" ref="H71:H77" si="3">ROUND(E71-G71,2)</f>
        <v>10.58</v>
      </c>
    </row>
    <row r="72" spans="1:8" x14ac:dyDescent="0.25">
      <c r="A72" s="14" t="s">
        <v>38</v>
      </c>
      <c r="B72" s="14" t="s">
        <v>48</v>
      </c>
      <c r="C72" s="15">
        <v>5.88</v>
      </c>
      <c r="D72" s="14">
        <v>1</v>
      </c>
      <c r="E72" s="23">
        <f>ROUND(C72*D72,2)</f>
        <v>5.88</v>
      </c>
      <c r="F72" s="16">
        <v>0</v>
      </c>
      <c r="G72" s="23">
        <f>ROUND(E72*F72,2)</f>
        <v>0</v>
      </c>
      <c r="H72" s="23">
        <f t="shared" si="3"/>
        <v>5.88</v>
      </c>
    </row>
    <row r="73" spans="1:8" x14ac:dyDescent="0.25">
      <c r="A73" s="14" t="s">
        <v>133</v>
      </c>
      <c r="B73" s="14" t="s">
        <v>48</v>
      </c>
      <c r="C73" s="15">
        <v>6.44</v>
      </c>
      <c r="D73" s="14">
        <v>1</v>
      </c>
      <c r="E73" s="23">
        <f>ROUND(C73*D73,2)</f>
        <v>6.44</v>
      </c>
      <c r="F73" s="16">
        <v>0</v>
      </c>
      <c r="G73" s="23">
        <f>ROUND(E73*F73,2)</f>
        <v>0</v>
      </c>
      <c r="H73" s="23">
        <f t="shared" si="3"/>
        <v>6.44</v>
      </c>
    </row>
    <row r="74" spans="1:8" x14ac:dyDescent="0.25">
      <c r="A74" s="14" t="s">
        <v>189</v>
      </c>
      <c r="B74" s="14" t="s">
        <v>48</v>
      </c>
      <c r="C74" s="15">
        <v>13.96</v>
      </c>
      <c r="D74" s="14">
        <v>1</v>
      </c>
      <c r="E74" s="23">
        <f>ROUND(C74*D74,2)</f>
        <v>13.96</v>
      </c>
      <c r="F74" s="16">
        <v>0</v>
      </c>
      <c r="G74" s="23">
        <f>ROUND(E74*F74,2)</f>
        <v>0</v>
      </c>
      <c r="H74" s="23">
        <f t="shared" si="3"/>
        <v>13.96</v>
      </c>
    </row>
    <row r="75" spans="1:8" x14ac:dyDescent="0.25">
      <c r="A75" s="9" t="s">
        <v>49</v>
      </c>
      <c r="B75" s="9" t="s">
        <v>48</v>
      </c>
      <c r="C75" s="10">
        <v>31.45</v>
      </c>
      <c r="D75" s="9">
        <v>1</v>
      </c>
      <c r="E75" s="22">
        <f>ROUND(C75*D75,2)</f>
        <v>31.45</v>
      </c>
      <c r="F75" s="11">
        <v>0</v>
      </c>
      <c r="G75" s="22">
        <f>ROUND(E75*F75,2)</f>
        <v>0</v>
      </c>
      <c r="H75" s="22">
        <f t="shared" si="3"/>
        <v>31.45</v>
      </c>
    </row>
    <row r="76" spans="1:8" x14ac:dyDescent="0.25">
      <c r="A76" s="7" t="s">
        <v>50</v>
      </c>
      <c r="C76" s="23"/>
      <c r="E76" s="23">
        <f>SUM(E12:E75)</f>
        <v>1010.7700000000004</v>
      </c>
      <c r="G76" s="12">
        <f>SUM(G12:G75)</f>
        <v>0</v>
      </c>
      <c r="H76" s="12">
        <f t="shared" si="3"/>
        <v>1010.77</v>
      </c>
    </row>
    <row r="77" spans="1:8" x14ac:dyDescent="0.25">
      <c r="A77" s="7" t="s">
        <v>51</v>
      </c>
      <c r="C77" s="23"/>
      <c r="E77" s="23">
        <f>+E8-E76</f>
        <v>69.229999999999563</v>
      </c>
      <c r="G77" s="12">
        <f>+G8-G76</f>
        <v>0</v>
      </c>
      <c r="H77" s="12">
        <f t="shared" si="3"/>
        <v>69.23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30.4</v>
      </c>
      <c r="D80" s="14">
        <v>1</v>
      </c>
      <c r="E80" s="23">
        <f>ROUND(C80*D80,2)</f>
        <v>30.4</v>
      </c>
      <c r="F80" s="16">
        <v>0</v>
      </c>
      <c r="G80" s="23">
        <f>ROUND(E80*F80,2)</f>
        <v>0</v>
      </c>
      <c r="H80" s="23">
        <f t="shared" ref="H80:H86" si="4">ROUND(E80-G80,2)</f>
        <v>30.4</v>
      </c>
    </row>
    <row r="81" spans="1:8" x14ac:dyDescent="0.25">
      <c r="A81" s="14" t="s">
        <v>38</v>
      </c>
      <c r="B81" s="14" t="s">
        <v>48</v>
      </c>
      <c r="C81" s="15">
        <v>45.59</v>
      </c>
      <c r="D81" s="14">
        <v>1</v>
      </c>
      <c r="E81" s="23">
        <f>ROUND(C81*D81,2)</f>
        <v>45.59</v>
      </c>
      <c r="F81" s="16">
        <v>0</v>
      </c>
      <c r="G81" s="23">
        <f>ROUND(E81*F81,2)</f>
        <v>0</v>
      </c>
      <c r="H81" s="23">
        <f t="shared" si="4"/>
        <v>45.59</v>
      </c>
    </row>
    <row r="82" spans="1:8" x14ac:dyDescent="0.25">
      <c r="A82" s="14" t="s">
        <v>133</v>
      </c>
      <c r="B82" s="14" t="s">
        <v>48</v>
      </c>
      <c r="C82" s="15">
        <v>30.83</v>
      </c>
      <c r="D82" s="14">
        <v>1</v>
      </c>
      <c r="E82" s="23">
        <f>ROUND(C82*D82,2)</f>
        <v>30.83</v>
      </c>
      <c r="F82" s="16">
        <v>0</v>
      </c>
      <c r="G82" s="23">
        <f>ROUND(E82*F82,2)</f>
        <v>0</v>
      </c>
      <c r="H82" s="23">
        <f t="shared" si="4"/>
        <v>30.83</v>
      </c>
    </row>
    <row r="83" spans="1:8" x14ac:dyDescent="0.25">
      <c r="A83" s="9" t="s">
        <v>189</v>
      </c>
      <c r="B83" s="9" t="s">
        <v>48</v>
      </c>
      <c r="C83" s="10">
        <v>92.02</v>
      </c>
      <c r="D83" s="9">
        <v>1</v>
      </c>
      <c r="E83" s="22">
        <f>ROUND(C83*D83,2)</f>
        <v>92.02</v>
      </c>
      <c r="F83" s="11">
        <v>0</v>
      </c>
      <c r="G83" s="22">
        <f>ROUND(E83*F83,2)</f>
        <v>0</v>
      </c>
      <c r="H83" s="22">
        <f t="shared" si="4"/>
        <v>92.02</v>
      </c>
    </row>
    <row r="84" spans="1:8" x14ac:dyDescent="0.25">
      <c r="A84" s="7" t="s">
        <v>53</v>
      </c>
      <c r="C84" s="23"/>
      <c r="E84" s="23">
        <f>SUM(E80:E83)</f>
        <v>198.84</v>
      </c>
      <c r="G84" s="12">
        <f>SUM(G80:G83)</f>
        <v>0</v>
      </c>
      <c r="H84" s="12">
        <f t="shared" si="4"/>
        <v>198.84</v>
      </c>
    </row>
    <row r="85" spans="1:8" x14ac:dyDescent="0.25">
      <c r="A85" s="7" t="s">
        <v>54</v>
      </c>
      <c r="C85" s="23"/>
      <c r="E85" s="23">
        <f>+E76+E84</f>
        <v>1209.6100000000004</v>
      </c>
      <c r="G85" s="12">
        <f>+G76+G84</f>
        <v>0</v>
      </c>
      <c r="H85" s="12">
        <f t="shared" si="4"/>
        <v>1209.6099999999999</v>
      </c>
    </row>
    <row r="86" spans="1:8" x14ac:dyDescent="0.25">
      <c r="A86" s="7" t="s">
        <v>55</v>
      </c>
      <c r="C86" s="23"/>
      <c r="E86" s="23">
        <f>+E8-E85</f>
        <v>-129.61000000000035</v>
      </c>
      <c r="G86" s="12">
        <f>+G8-G85</f>
        <v>0</v>
      </c>
      <c r="H86" s="12">
        <f t="shared" si="4"/>
        <v>-129.61000000000001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A89" s="7" t="s">
        <v>120</v>
      </c>
      <c r="C89" s="23"/>
      <c r="E89" s="23"/>
    </row>
    <row r="90" spans="1:8" x14ac:dyDescent="0.25">
      <c r="A90" s="7" t="s">
        <v>121</v>
      </c>
      <c r="C90" s="23"/>
      <c r="E90" s="23"/>
    </row>
    <row r="98" spans="1:8" x14ac:dyDescent="0.25">
      <c r="A98" t="str" cm="1">
        <f t="array" aca="1" ref="A98" ca="1">MID(CELL("filename",A1),FIND("]",CELL("filename",A1))+1,256)</f>
        <v>rice15</v>
      </c>
    </row>
    <row r="99" spans="1:8" x14ac:dyDescent="0.25">
      <c r="A99" s="7" t="s">
        <v>50</v>
      </c>
      <c r="E99" s="25">
        <f>VLOOKUP(A99,$A$1:$H$98,5,FALSE)</f>
        <v>1010.7700000000004</v>
      </c>
    </row>
    <row r="100" spans="1:8" x14ac:dyDescent="0.25">
      <c r="A100" s="7" t="s">
        <v>288</v>
      </c>
      <c r="E100" s="25">
        <f>VLOOKUP(A100,$A$1:$H$98,5,FALSE)</f>
        <v>198.84</v>
      </c>
    </row>
    <row r="101" spans="1:8" x14ac:dyDescent="0.25">
      <c r="A101" s="7" t="s">
        <v>289</v>
      </c>
      <c r="E101" s="25">
        <f t="shared" ref="E101:E102" si="5">VLOOKUP(A101,$A$1:$H$98,5,FALSE)</f>
        <v>1209.6100000000004</v>
      </c>
    </row>
    <row r="102" spans="1:8" x14ac:dyDescent="0.25">
      <c r="A102" s="7" t="s">
        <v>55</v>
      </c>
      <c r="E102" s="25">
        <f t="shared" si="5"/>
        <v>-129.61000000000035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A324-97A5-4F6D-9F81-3FD79BB09151}">
  <sheetPr codeName="Sheet58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228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318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510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3.5</v>
      </c>
      <c r="E12" s="23">
        <f>ROUND(C12*D12,2)</f>
        <v>28.18</v>
      </c>
      <c r="F12" s="16">
        <v>0</v>
      </c>
      <c r="G12" s="23">
        <f>ROUND(E12*F12,2)</f>
        <v>0</v>
      </c>
      <c r="H12" s="23">
        <f>ROUND(E12-G12,2)</f>
        <v>28.18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5.94</v>
      </c>
      <c r="E18" s="23">
        <f>ROUND(C18*D18,2)</f>
        <v>154.32</v>
      </c>
      <c r="F18" s="16">
        <v>0</v>
      </c>
      <c r="G18" s="23">
        <f>ROUND(E18*F18,2)</f>
        <v>0</v>
      </c>
      <c r="H18" s="23">
        <f>ROUND(E18-G18,2)</f>
        <v>154.32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80</v>
      </c>
      <c r="E21" s="23">
        <f t="shared" ref="E21:E28" si="0">ROUND(C21*D21,2)</f>
        <v>9.6</v>
      </c>
      <c r="F21" s="16">
        <v>0</v>
      </c>
      <c r="G21" s="23">
        <f t="shared" ref="G21:G28" si="1">ROUND(E21*F21,2)</f>
        <v>0</v>
      </c>
      <c r="H21" s="23">
        <f t="shared" ref="H21:H28" si="2">ROUND(E21-G21,2)</f>
        <v>9.6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169</v>
      </c>
      <c r="B23" s="14" t="s">
        <v>26</v>
      </c>
      <c r="C23" s="15">
        <v>14.95</v>
      </c>
      <c r="D23" s="14">
        <v>1.3</v>
      </c>
      <c r="E23" s="23">
        <f t="shared" si="0"/>
        <v>19.440000000000001</v>
      </c>
      <c r="F23" s="16">
        <v>0</v>
      </c>
      <c r="G23" s="23">
        <f t="shared" si="1"/>
        <v>0</v>
      </c>
      <c r="H23" s="23">
        <f t="shared" si="2"/>
        <v>19.440000000000001</v>
      </c>
    </row>
    <row r="24" spans="1:8" x14ac:dyDescent="0.25">
      <c r="A24" s="14" t="s">
        <v>170</v>
      </c>
      <c r="B24" s="14" t="s">
        <v>18</v>
      </c>
      <c r="C24" s="15">
        <v>7.46</v>
      </c>
      <c r="D24" s="14">
        <v>3</v>
      </c>
      <c r="E24" s="23">
        <f t="shared" si="0"/>
        <v>22.38</v>
      </c>
      <c r="F24" s="16">
        <v>0</v>
      </c>
      <c r="G24" s="23">
        <f t="shared" si="1"/>
        <v>0</v>
      </c>
      <c r="H24" s="23">
        <f t="shared" si="2"/>
        <v>22.38</v>
      </c>
    </row>
    <row r="25" spans="1:8" x14ac:dyDescent="0.25">
      <c r="A25" s="14" t="s">
        <v>313</v>
      </c>
      <c r="B25" s="14" t="s">
        <v>18</v>
      </c>
      <c r="C25" s="15">
        <v>0.55000000000000004</v>
      </c>
      <c r="D25" s="14">
        <v>11</v>
      </c>
      <c r="E25" s="23">
        <f t="shared" si="0"/>
        <v>6.05</v>
      </c>
      <c r="F25" s="16">
        <v>0</v>
      </c>
      <c r="G25" s="23">
        <f t="shared" si="1"/>
        <v>0</v>
      </c>
      <c r="H25" s="23">
        <f t="shared" si="2"/>
        <v>6.05</v>
      </c>
    </row>
    <row r="26" spans="1:8" x14ac:dyDescent="0.25">
      <c r="A26" s="14" t="s">
        <v>172</v>
      </c>
      <c r="B26" s="14" t="s">
        <v>26</v>
      </c>
      <c r="C26" s="15">
        <v>17.36</v>
      </c>
      <c r="D26" s="14">
        <v>2</v>
      </c>
      <c r="E26" s="23">
        <f t="shared" si="0"/>
        <v>34.72</v>
      </c>
      <c r="F26" s="16">
        <v>0</v>
      </c>
      <c r="G26" s="23">
        <f t="shared" si="1"/>
        <v>0</v>
      </c>
      <c r="H26" s="23">
        <f t="shared" si="2"/>
        <v>34.72</v>
      </c>
    </row>
    <row r="27" spans="1:8" x14ac:dyDescent="0.25">
      <c r="A27" s="14" t="s">
        <v>202</v>
      </c>
      <c r="B27" s="14" t="s">
        <v>18</v>
      </c>
      <c r="C27" s="15">
        <v>7.34</v>
      </c>
      <c r="D27" s="14">
        <v>1.5</v>
      </c>
      <c r="E27" s="23">
        <f t="shared" si="0"/>
        <v>11.01</v>
      </c>
      <c r="F27" s="16">
        <v>0</v>
      </c>
      <c r="G27" s="23">
        <f t="shared" si="1"/>
        <v>0</v>
      </c>
      <c r="H27" s="23">
        <f t="shared" si="2"/>
        <v>11.01</v>
      </c>
    </row>
    <row r="28" spans="1:8" x14ac:dyDescent="0.25">
      <c r="A28" s="14" t="s">
        <v>174</v>
      </c>
      <c r="B28" s="14" t="s">
        <v>18</v>
      </c>
      <c r="C28" s="15">
        <v>2.69</v>
      </c>
      <c r="D28" s="14">
        <v>7.5</v>
      </c>
      <c r="E28" s="23">
        <f t="shared" si="0"/>
        <v>20.18</v>
      </c>
      <c r="F28" s="16">
        <v>0</v>
      </c>
      <c r="G28" s="23">
        <f t="shared" si="1"/>
        <v>0</v>
      </c>
      <c r="H28" s="23">
        <f t="shared" si="2"/>
        <v>20.18</v>
      </c>
    </row>
    <row r="29" spans="1:8" x14ac:dyDescent="0.25">
      <c r="A29" s="13" t="s">
        <v>27</v>
      </c>
      <c r="C29" s="23"/>
      <c r="E29" s="23"/>
    </row>
    <row r="30" spans="1:8" x14ac:dyDescent="0.25">
      <c r="A30" s="14" t="s">
        <v>397</v>
      </c>
      <c r="B30" s="14" t="s">
        <v>18</v>
      </c>
      <c r="C30" s="15">
        <v>1.19</v>
      </c>
      <c r="D30" s="14">
        <v>8</v>
      </c>
      <c r="E30" s="23">
        <f>ROUND(C30*D30,2)</f>
        <v>9.52</v>
      </c>
      <c r="F30" s="16">
        <v>0</v>
      </c>
      <c r="G30" s="23">
        <f>ROUND(E30*F30,2)</f>
        <v>0</v>
      </c>
      <c r="H30" s="23">
        <f>ROUND(E30-G30,2)</f>
        <v>9.52</v>
      </c>
    </row>
    <row r="31" spans="1:8" x14ac:dyDescent="0.25">
      <c r="A31" s="14" t="s">
        <v>507</v>
      </c>
      <c r="B31" s="14" t="s">
        <v>18</v>
      </c>
      <c r="C31" s="15">
        <v>3.02</v>
      </c>
      <c r="D31" s="14">
        <v>0.6</v>
      </c>
      <c r="E31" s="23">
        <f>ROUND(C31*D31,2)</f>
        <v>1.81</v>
      </c>
      <c r="F31" s="16">
        <v>0</v>
      </c>
      <c r="G31" s="23">
        <f>ROUND(E31*F31,2)</f>
        <v>0</v>
      </c>
      <c r="H31" s="23">
        <f>ROUND(E31-G31,2)</f>
        <v>1.81</v>
      </c>
    </row>
    <row r="32" spans="1:8" x14ac:dyDescent="0.25">
      <c r="A32" s="13" t="s">
        <v>33</v>
      </c>
      <c r="C32" s="23"/>
      <c r="E32" s="23"/>
    </row>
    <row r="33" spans="1:8" x14ac:dyDescent="0.25">
      <c r="A33" s="14" t="s">
        <v>314</v>
      </c>
      <c r="B33" s="14" t="s">
        <v>29</v>
      </c>
      <c r="C33" s="15">
        <v>6.34</v>
      </c>
      <c r="D33" s="14">
        <v>23</v>
      </c>
      <c r="E33" s="23">
        <f>ROUND(C33*D33,2)</f>
        <v>145.82</v>
      </c>
      <c r="F33" s="16">
        <v>0</v>
      </c>
      <c r="G33" s="23">
        <f>ROUND(E33*F33,2)</f>
        <v>0</v>
      </c>
      <c r="H33" s="23">
        <f>ROUND(E33-G33,2)</f>
        <v>145.82</v>
      </c>
    </row>
    <row r="34" spans="1:8" x14ac:dyDescent="0.25">
      <c r="A34" s="14" t="s">
        <v>315</v>
      </c>
      <c r="B34" s="14" t="s">
        <v>29</v>
      </c>
      <c r="C34" s="15">
        <v>6.34</v>
      </c>
      <c r="D34" s="14">
        <v>4.25</v>
      </c>
      <c r="E34" s="23">
        <f>ROUND(C34*D34,2)</f>
        <v>26.95</v>
      </c>
      <c r="F34" s="16">
        <v>0</v>
      </c>
      <c r="G34" s="23">
        <f>ROUND(E34*F34,2)</f>
        <v>0</v>
      </c>
      <c r="H34" s="23">
        <f>ROUND(E34-G34,2)</f>
        <v>26.95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180</v>
      </c>
      <c r="B37" s="14" t="s">
        <v>26</v>
      </c>
      <c r="C37" s="15">
        <v>3.5</v>
      </c>
      <c r="D37" s="14">
        <v>1.5</v>
      </c>
      <c r="E37" s="23">
        <f>ROUND(C37*D37,2)</f>
        <v>5.25</v>
      </c>
      <c r="F37" s="16">
        <v>0</v>
      </c>
      <c r="G37" s="23">
        <f>ROUND(E37*F37,2)</f>
        <v>0</v>
      </c>
      <c r="H37" s="23">
        <f>ROUND(E37-G37,2)</f>
        <v>5.25</v>
      </c>
    </row>
    <row r="38" spans="1:8" x14ac:dyDescent="0.25">
      <c r="A38" s="14" t="s">
        <v>179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25">
      <c r="A40" s="13" t="s">
        <v>61</v>
      </c>
      <c r="C40" s="23"/>
      <c r="E40" s="23"/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  <c r="C42" s="23"/>
      <c r="E42" s="23"/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  <c r="C44" s="23"/>
      <c r="E44" s="23"/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115</v>
      </c>
      <c r="C46" s="23"/>
      <c r="E46" s="23"/>
    </row>
    <row r="47" spans="1:8" x14ac:dyDescent="0.25">
      <c r="A47" s="14" t="s">
        <v>188</v>
      </c>
      <c r="B47" s="14" t="s">
        <v>48</v>
      </c>
      <c r="C47" s="15">
        <v>8</v>
      </c>
      <c r="D47" s="14">
        <v>1</v>
      </c>
      <c r="E47" s="23">
        <f>ROUND(C47*D47,2)</f>
        <v>8</v>
      </c>
      <c r="F47" s="16">
        <v>0</v>
      </c>
      <c r="G47" s="23">
        <f>ROUND(E47*F47,2)</f>
        <v>0</v>
      </c>
      <c r="H47" s="23">
        <f>ROUND(E47-G47,2)</f>
        <v>8</v>
      </c>
    </row>
    <row r="48" spans="1:8" x14ac:dyDescent="0.25">
      <c r="A48" s="13" t="s">
        <v>117</v>
      </c>
      <c r="C48" s="23"/>
      <c r="E48" s="23"/>
    </row>
    <row r="49" spans="1:8" x14ac:dyDescent="0.25">
      <c r="A49" s="14" t="s">
        <v>118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25">
      <c r="A50" s="13" t="s">
        <v>37</v>
      </c>
      <c r="C50" s="23"/>
      <c r="E50" s="23"/>
    </row>
    <row r="51" spans="1:8" x14ac:dyDescent="0.25">
      <c r="A51" s="14" t="s">
        <v>38</v>
      </c>
      <c r="B51" s="14" t="s">
        <v>39</v>
      </c>
      <c r="C51" s="15">
        <v>18.690000000000001</v>
      </c>
      <c r="D51" s="14">
        <v>0.42280000000000001</v>
      </c>
      <c r="E51" s="23">
        <f>ROUND(C51*D51,2)</f>
        <v>7.9</v>
      </c>
      <c r="F51" s="16">
        <v>0</v>
      </c>
      <c r="G51" s="23">
        <f>ROUND(E51*F51,2)</f>
        <v>0</v>
      </c>
      <c r="H51" s="23">
        <f>ROUND(E51-G51,2)</f>
        <v>7.9</v>
      </c>
    </row>
    <row r="52" spans="1:8" x14ac:dyDescent="0.25">
      <c r="A52" s="14" t="s">
        <v>133</v>
      </c>
      <c r="B52" s="14" t="s">
        <v>39</v>
      </c>
      <c r="C52" s="15">
        <v>18.690000000000001</v>
      </c>
      <c r="D52" s="14">
        <v>0.11</v>
      </c>
      <c r="E52" s="23">
        <f>ROUND(C52*D52,2)</f>
        <v>2.06</v>
      </c>
      <c r="F52" s="16">
        <v>0</v>
      </c>
      <c r="G52" s="23">
        <f>ROUND(E52*F52,2)</f>
        <v>0</v>
      </c>
      <c r="H52" s="23">
        <f>ROUND(E52-G52,2)</f>
        <v>2.06</v>
      </c>
    </row>
    <row r="53" spans="1:8" x14ac:dyDescent="0.25">
      <c r="A53" s="13" t="s">
        <v>40</v>
      </c>
      <c r="C53" s="23"/>
      <c r="E53" s="23"/>
    </row>
    <row r="54" spans="1:8" x14ac:dyDescent="0.25">
      <c r="A54" s="14" t="s">
        <v>41</v>
      </c>
      <c r="B54" s="14" t="s">
        <v>39</v>
      </c>
      <c r="C54" s="15">
        <v>9.06</v>
      </c>
      <c r="D54" s="14">
        <v>1.05</v>
      </c>
      <c r="E54" s="23">
        <f>ROUND(C54*D54,2)</f>
        <v>9.51</v>
      </c>
      <c r="F54" s="16">
        <v>0</v>
      </c>
      <c r="G54" s="23">
        <f>ROUND(E54*F54,2)</f>
        <v>0</v>
      </c>
      <c r="H54" s="23">
        <f>ROUND(E54-G54,2)</f>
        <v>9.51</v>
      </c>
    </row>
    <row r="55" spans="1:8" x14ac:dyDescent="0.25">
      <c r="A55" s="13" t="s">
        <v>43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0.25</v>
      </c>
      <c r="E56" s="23">
        <f>ROUND(C56*D56,2)</f>
        <v>2.27</v>
      </c>
      <c r="F56" s="16">
        <v>0</v>
      </c>
      <c r="G56" s="23">
        <f>ROUND(E56*F56,2)</f>
        <v>0</v>
      </c>
      <c r="H56" s="23">
        <f>ROUND(E56-G56,2)</f>
        <v>2.27</v>
      </c>
    </row>
    <row r="57" spans="1:8" x14ac:dyDescent="0.25">
      <c r="A57" s="14" t="s">
        <v>42</v>
      </c>
      <c r="B57" s="14" t="s">
        <v>39</v>
      </c>
      <c r="C57" s="15">
        <v>9.06</v>
      </c>
      <c r="D57" s="14">
        <v>7.8600000000000003E-2</v>
      </c>
      <c r="E57" s="23">
        <f>ROUND(C57*D57,2)</f>
        <v>0.71</v>
      </c>
      <c r="F57" s="16">
        <v>0</v>
      </c>
      <c r="G57" s="23">
        <f>ROUND(E57*F57,2)</f>
        <v>0</v>
      </c>
      <c r="H57" s="23">
        <f>ROUND(E57-G57,2)</f>
        <v>0.71</v>
      </c>
    </row>
    <row r="58" spans="1:8" x14ac:dyDescent="0.25">
      <c r="A58" s="13" t="s">
        <v>100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0.7</v>
      </c>
      <c r="E59" s="23">
        <f>ROUND(C59*D59,2)</f>
        <v>6.34</v>
      </c>
      <c r="F59" s="16">
        <v>0</v>
      </c>
      <c r="G59" s="23">
        <f>ROUND(E59*F59,2)</f>
        <v>0</v>
      </c>
      <c r="H59" s="23">
        <f>ROUND(E59-G59,2)</f>
        <v>6.34</v>
      </c>
    </row>
    <row r="60" spans="1:8" x14ac:dyDescent="0.25">
      <c r="A60" s="14" t="s">
        <v>44</v>
      </c>
      <c r="B60" s="14" t="s">
        <v>39</v>
      </c>
      <c r="C60" s="15">
        <v>18.7</v>
      </c>
      <c r="D60" s="14">
        <v>0.47960000000000003</v>
      </c>
      <c r="E60" s="23">
        <f>ROUND(C60*D60,2)</f>
        <v>8.9700000000000006</v>
      </c>
      <c r="F60" s="16">
        <v>0</v>
      </c>
      <c r="G60" s="23">
        <f>ROUND(E60*F60,2)</f>
        <v>0</v>
      </c>
      <c r="H60" s="23">
        <f>ROUND(E60-G60,2)</f>
        <v>8.9700000000000006</v>
      </c>
    </row>
    <row r="61" spans="1:8" x14ac:dyDescent="0.25">
      <c r="A61" s="13" t="s">
        <v>45</v>
      </c>
      <c r="C61" s="23"/>
      <c r="E61" s="23"/>
    </row>
    <row r="62" spans="1:8" x14ac:dyDescent="0.25">
      <c r="A62" s="14" t="s">
        <v>38</v>
      </c>
      <c r="B62" s="14" t="s">
        <v>19</v>
      </c>
      <c r="C62" s="15">
        <v>2.86</v>
      </c>
      <c r="D62" s="14">
        <v>6.5293999999999999</v>
      </c>
      <c r="E62" s="23">
        <f>ROUND(C62*D62,2)</f>
        <v>18.670000000000002</v>
      </c>
      <c r="F62" s="16">
        <v>0</v>
      </c>
      <c r="G62" s="23">
        <f>ROUND(E62*F62,2)</f>
        <v>0</v>
      </c>
      <c r="H62" s="23">
        <f>ROUND(E62-G62,2)</f>
        <v>18.670000000000002</v>
      </c>
    </row>
    <row r="63" spans="1:8" x14ac:dyDescent="0.25">
      <c r="A63" s="14" t="s">
        <v>133</v>
      </c>
      <c r="B63" s="14" t="s">
        <v>19</v>
      </c>
      <c r="C63" s="15">
        <v>2.86</v>
      </c>
      <c r="D63" s="14">
        <v>2.4064000000000001</v>
      </c>
      <c r="E63" s="23">
        <f>ROUND(C63*D63,2)</f>
        <v>6.88</v>
      </c>
      <c r="F63" s="16">
        <v>0</v>
      </c>
      <c r="G63" s="23">
        <f>ROUND(E63*F63,2)</f>
        <v>0</v>
      </c>
      <c r="H63" s="23">
        <f>ROUND(E63-G63,2)</f>
        <v>6.88</v>
      </c>
    </row>
    <row r="64" spans="1:8" x14ac:dyDescent="0.25">
      <c r="A64" s="14" t="s">
        <v>189</v>
      </c>
      <c r="B64" s="14" t="s">
        <v>19</v>
      </c>
      <c r="C64" s="15">
        <v>2.86</v>
      </c>
      <c r="D64" s="14">
        <v>15.4779</v>
      </c>
      <c r="E64" s="23">
        <f>ROUND(C64*D64,2)</f>
        <v>44.27</v>
      </c>
      <c r="F64" s="16">
        <v>0</v>
      </c>
      <c r="G64" s="23">
        <f>ROUND(E64*F64,2)</f>
        <v>0</v>
      </c>
      <c r="H64" s="23">
        <f>ROUND(E64-G64,2)</f>
        <v>44.27</v>
      </c>
    </row>
    <row r="65" spans="1:8" x14ac:dyDescent="0.25">
      <c r="A65" s="13" t="s">
        <v>47</v>
      </c>
      <c r="C65" s="23"/>
      <c r="E65" s="23"/>
    </row>
    <row r="66" spans="1:8" x14ac:dyDescent="0.25">
      <c r="A66" s="14" t="s">
        <v>42</v>
      </c>
      <c r="B66" s="14" t="s">
        <v>48</v>
      </c>
      <c r="C66" s="15">
        <v>10.33</v>
      </c>
      <c r="D66" s="14">
        <v>1</v>
      </c>
      <c r="E66" s="23">
        <f>ROUND(C66*D66,2)</f>
        <v>10.33</v>
      </c>
      <c r="F66" s="16">
        <v>0</v>
      </c>
      <c r="G66" s="23">
        <f>ROUND(E66*F66,2)</f>
        <v>0</v>
      </c>
      <c r="H66" s="23">
        <f t="shared" ref="H66:H72" si="3">ROUND(E66-G66,2)</f>
        <v>10.33</v>
      </c>
    </row>
    <row r="67" spans="1:8" x14ac:dyDescent="0.25">
      <c r="A67" s="14" t="s">
        <v>38</v>
      </c>
      <c r="B67" s="14" t="s">
        <v>48</v>
      </c>
      <c r="C67" s="15">
        <v>5.17</v>
      </c>
      <c r="D67" s="14">
        <v>1</v>
      </c>
      <c r="E67" s="23">
        <f>ROUND(C67*D67,2)</f>
        <v>5.17</v>
      </c>
      <c r="F67" s="16">
        <v>0</v>
      </c>
      <c r="G67" s="23">
        <f>ROUND(E67*F67,2)</f>
        <v>0</v>
      </c>
      <c r="H67" s="23">
        <f t="shared" si="3"/>
        <v>5.17</v>
      </c>
    </row>
    <row r="68" spans="1:8" x14ac:dyDescent="0.25">
      <c r="A68" s="14" t="s">
        <v>133</v>
      </c>
      <c r="B68" s="14" t="s">
        <v>48</v>
      </c>
      <c r="C68" s="15">
        <v>6.44</v>
      </c>
      <c r="D68" s="14">
        <v>1</v>
      </c>
      <c r="E68" s="23">
        <f>ROUND(C68*D68,2)</f>
        <v>6.44</v>
      </c>
      <c r="F68" s="16">
        <v>0</v>
      </c>
      <c r="G68" s="23">
        <f>ROUND(E68*F68,2)</f>
        <v>0</v>
      </c>
      <c r="H68" s="23">
        <f t="shared" si="3"/>
        <v>6.44</v>
      </c>
    </row>
    <row r="69" spans="1:8" x14ac:dyDescent="0.25">
      <c r="A69" s="14" t="s">
        <v>189</v>
      </c>
      <c r="B69" s="14" t="s">
        <v>48</v>
      </c>
      <c r="C69" s="15">
        <v>11.8</v>
      </c>
      <c r="D69" s="14">
        <v>1</v>
      </c>
      <c r="E69" s="23">
        <f>ROUND(C69*D69,2)</f>
        <v>11.8</v>
      </c>
      <c r="F69" s="16">
        <v>0</v>
      </c>
      <c r="G69" s="23">
        <f>ROUND(E69*F69,2)</f>
        <v>0</v>
      </c>
      <c r="H69" s="23">
        <f t="shared" si="3"/>
        <v>11.8</v>
      </c>
    </row>
    <row r="70" spans="1:8" x14ac:dyDescent="0.25">
      <c r="A70" s="9" t="s">
        <v>49</v>
      </c>
      <c r="B70" s="9" t="s">
        <v>48</v>
      </c>
      <c r="C70" s="10">
        <v>30.44</v>
      </c>
      <c r="D70" s="9">
        <v>1</v>
      </c>
      <c r="E70" s="22">
        <f>ROUND(C70*D70,2)</f>
        <v>30.44</v>
      </c>
      <c r="F70" s="11">
        <v>0</v>
      </c>
      <c r="G70" s="22">
        <f>ROUND(E70*F70,2)</f>
        <v>0</v>
      </c>
      <c r="H70" s="22">
        <f t="shared" si="3"/>
        <v>30.44</v>
      </c>
    </row>
    <row r="71" spans="1:8" x14ac:dyDescent="0.25">
      <c r="A71" s="7" t="s">
        <v>50</v>
      </c>
      <c r="C71" s="23"/>
      <c r="E71" s="23">
        <f>SUM(E12:E70)</f>
        <v>981.52000000000021</v>
      </c>
      <c r="G71" s="12">
        <f>SUM(G12:G70)</f>
        <v>0</v>
      </c>
      <c r="H71" s="12">
        <f t="shared" si="3"/>
        <v>981.52</v>
      </c>
    </row>
    <row r="72" spans="1:8" x14ac:dyDescent="0.25">
      <c r="A72" s="7" t="s">
        <v>51</v>
      </c>
      <c r="C72" s="23"/>
      <c r="E72" s="23">
        <f>+E8-E71</f>
        <v>98.479999999999791</v>
      </c>
      <c r="G72" s="12">
        <f>+G8-G71</f>
        <v>0</v>
      </c>
      <c r="H72" s="12">
        <f t="shared" si="3"/>
        <v>98.48</v>
      </c>
    </row>
    <row r="73" spans="1:8" x14ac:dyDescent="0.25">
      <c r="A73" t="s">
        <v>12</v>
      </c>
      <c r="C73" s="23"/>
      <c r="E73" s="23"/>
    </row>
    <row r="74" spans="1:8" x14ac:dyDescent="0.25">
      <c r="A74" s="7" t="s">
        <v>52</v>
      </c>
      <c r="C74" s="23"/>
      <c r="E74" s="23"/>
    </row>
    <row r="75" spans="1:8" x14ac:dyDescent="0.25">
      <c r="A75" s="14" t="s">
        <v>42</v>
      </c>
      <c r="B75" s="14" t="s">
        <v>48</v>
      </c>
      <c r="C75" s="15">
        <v>28.54</v>
      </c>
      <c r="D75" s="14">
        <v>1</v>
      </c>
      <c r="E75" s="23">
        <f>ROUND(C75*D75,2)</f>
        <v>28.54</v>
      </c>
      <c r="F75" s="16">
        <v>0</v>
      </c>
      <c r="G75" s="23">
        <f>ROUND(E75*F75,2)</f>
        <v>0</v>
      </c>
      <c r="H75" s="23">
        <f t="shared" ref="H75:H81" si="4">ROUND(E75-G75,2)</f>
        <v>28.54</v>
      </c>
    </row>
    <row r="76" spans="1:8" x14ac:dyDescent="0.25">
      <c r="A76" s="14" t="s">
        <v>38</v>
      </c>
      <c r="B76" s="14" t="s">
        <v>48</v>
      </c>
      <c r="C76" s="15">
        <v>40.06</v>
      </c>
      <c r="D76" s="14">
        <v>1</v>
      </c>
      <c r="E76" s="23">
        <f>ROUND(C76*D76,2)</f>
        <v>40.06</v>
      </c>
      <c r="F76" s="16">
        <v>0</v>
      </c>
      <c r="G76" s="23">
        <f>ROUND(E76*F76,2)</f>
        <v>0</v>
      </c>
      <c r="H76" s="23">
        <f t="shared" si="4"/>
        <v>40.06</v>
      </c>
    </row>
    <row r="77" spans="1:8" x14ac:dyDescent="0.25">
      <c r="A77" s="14" t="s">
        <v>133</v>
      </c>
      <c r="B77" s="14" t="s">
        <v>48</v>
      </c>
      <c r="C77" s="15">
        <v>30.83</v>
      </c>
      <c r="D77" s="14">
        <v>1</v>
      </c>
      <c r="E77" s="23">
        <f>ROUND(C77*D77,2)</f>
        <v>30.83</v>
      </c>
      <c r="F77" s="16">
        <v>0</v>
      </c>
      <c r="G77" s="23">
        <f>ROUND(E77*F77,2)</f>
        <v>0</v>
      </c>
      <c r="H77" s="23">
        <f t="shared" si="4"/>
        <v>30.83</v>
      </c>
    </row>
    <row r="78" spans="1:8" x14ac:dyDescent="0.25">
      <c r="A78" s="9" t="s">
        <v>189</v>
      </c>
      <c r="B78" s="9" t="s">
        <v>48</v>
      </c>
      <c r="C78" s="10">
        <v>91.67</v>
      </c>
      <c r="D78" s="9">
        <v>1</v>
      </c>
      <c r="E78" s="22">
        <f>ROUND(C78*D78,2)</f>
        <v>91.67</v>
      </c>
      <c r="F78" s="11">
        <v>0</v>
      </c>
      <c r="G78" s="22">
        <f>ROUND(E78*F78,2)</f>
        <v>0</v>
      </c>
      <c r="H78" s="22">
        <f t="shared" si="4"/>
        <v>91.67</v>
      </c>
    </row>
    <row r="79" spans="1:8" x14ac:dyDescent="0.25">
      <c r="A79" s="7" t="s">
        <v>53</v>
      </c>
      <c r="C79" s="23"/>
      <c r="E79" s="23">
        <f>SUM(E75:E78)</f>
        <v>191.1</v>
      </c>
      <c r="G79" s="12">
        <f>SUM(G75:G78)</f>
        <v>0</v>
      </c>
      <c r="H79" s="12">
        <f t="shared" si="4"/>
        <v>191.1</v>
      </c>
    </row>
    <row r="80" spans="1:8" x14ac:dyDescent="0.25">
      <c r="A80" s="7" t="s">
        <v>54</v>
      </c>
      <c r="C80" s="23"/>
      <c r="E80" s="23">
        <f>+E71+E79</f>
        <v>1172.6200000000001</v>
      </c>
      <c r="G80" s="12">
        <f>+G71+G79</f>
        <v>0</v>
      </c>
      <c r="H80" s="12">
        <f t="shared" si="4"/>
        <v>1172.6199999999999</v>
      </c>
    </row>
    <row r="81" spans="1:8" x14ac:dyDescent="0.25">
      <c r="A81" s="7" t="s">
        <v>55</v>
      </c>
      <c r="C81" s="23"/>
      <c r="E81" s="23">
        <f>+E8-E80</f>
        <v>-92.620000000000118</v>
      </c>
      <c r="G81" s="12">
        <f>+G8-G80</f>
        <v>0</v>
      </c>
      <c r="H81" s="12">
        <f t="shared" si="4"/>
        <v>-92.62</v>
      </c>
    </row>
    <row r="82" spans="1:8" x14ac:dyDescent="0.25">
      <c r="A82" t="s">
        <v>119</v>
      </c>
      <c r="C82" s="23"/>
      <c r="E82" s="23"/>
    </row>
    <row r="83" spans="1:8" x14ac:dyDescent="0.25">
      <c r="A83" t="s">
        <v>424</v>
      </c>
      <c r="C83" s="23"/>
      <c r="E83" s="23"/>
    </row>
    <row r="84" spans="1:8" x14ac:dyDescent="0.25">
      <c r="A84" s="7" t="s">
        <v>120</v>
      </c>
      <c r="C84" s="23"/>
      <c r="E84" s="23"/>
    </row>
    <row r="85" spans="1:8" x14ac:dyDescent="0.25">
      <c r="A85" s="7" t="s">
        <v>121</v>
      </c>
      <c r="C85" s="23"/>
      <c r="E85" s="23"/>
    </row>
    <row r="98" spans="1:8" x14ac:dyDescent="0.25">
      <c r="A98" t="str" cm="1">
        <f t="array" aca="1" ref="A98" ca="1">MID(CELL("filename",A1),FIND("]",CELL("filename",A1))+1,256)</f>
        <v>rice16</v>
      </c>
    </row>
    <row r="99" spans="1:8" x14ac:dyDescent="0.25">
      <c r="A99" s="7" t="s">
        <v>50</v>
      </c>
      <c r="E99" s="25">
        <f>VLOOKUP(A99,$A$1:$H$98,5,FALSE)</f>
        <v>981.52000000000021</v>
      </c>
    </row>
    <row r="100" spans="1:8" x14ac:dyDescent="0.25">
      <c r="A100" s="7" t="s">
        <v>288</v>
      </c>
      <c r="E100" s="25">
        <f>VLOOKUP(A100,$A$1:$H$98,5,FALSE)</f>
        <v>191.1</v>
      </c>
    </row>
    <row r="101" spans="1:8" x14ac:dyDescent="0.25">
      <c r="A101" s="7" t="s">
        <v>289</v>
      </c>
      <c r="E101" s="25">
        <f t="shared" ref="E101:E102" si="5">VLOOKUP(A101,$A$1:$H$98,5,FALSE)</f>
        <v>1172.6200000000001</v>
      </c>
    </row>
    <row r="102" spans="1:8" x14ac:dyDescent="0.25">
      <c r="A102" s="7" t="s">
        <v>55</v>
      </c>
      <c r="E102" s="25">
        <f t="shared" si="5"/>
        <v>-92.620000000000118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CD2E-D18D-470D-AB58-36B9941AE78B}">
  <sheetPr codeName="Sheet59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229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521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3.5</v>
      </c>
      <c r="E12" s="23">
        <f>ROUND(C12*D12,2)</f>
        <v>28.18</v>
      </c>
      <c r="F12" s="16">
        <v>0</v>
      </c>
      <c r="G12" s="23">
        <f>ROUND(E12*F12,2)</f>
        <v>0</v>
      </c>
      <c r="H12" s="23">
        <f>ROUND(E12-G12,2)</f>
        <v>28.18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2.1</v>
      </c>
      <c r="E14" s="23">
        <f>ROUND(C14*D14,2)</f>
        <v>15.75</v>
      </c>
      <c r="F14" s="16">
        <v>0</v>
      </c>
      <c r="G14" s="23">
        <f>ROUND(E14*F14,2)</f>
        <v>0</v>
      </c>
      <c r="H14" s="23">
        <f>ROUND(E14-G14,2)</f>
        <v>15.75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5.94</v>
      </c>
      <c r="E18" s="23">
        <f>ROUND(C18*D18,2)</f>
        <v>154.32</v>
      </c>
      <c r="F18" s="16">
        <v>0</v>
      </c>
      <c r="G18" s="23">
        <f>ROUND(E18*F18,2)</f>
        <v>0</v>
      </c>
      <c r="H18" s="23">
        <f>ROUND(E18-G18,2)</f>
        <v>154.32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80</v>
      </c>
      <c r="E21" s="23">
        <f t="shared" ref="E21:E29" si="0">ROUND(C21*D21,2)</f>
        <v>9.6</v>
      </c>
      <c r="F21" s="16">
        <v>0</v>
      </c>
      <c r="G21" s="23">
        <f t="shared" ref="G21:G29" si="1">ROUND(E21*F21,2)</f>
        <v>0</v>
      </c>
      <c r="H21" s="23">
        <f t="shared" ref="H21:H29" si="2">ROUND(E21-G21,2)</f>
        <v>9.6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169</v>
      </c>
      <c r="B23" s="14" t="s">
        <v>26</v>
      </c>
      <c r="C23" s="15">
        <v>14.95</v>
      </c>
      <c r="D23" s="14">
        <v>1.3</v>
      </c>
      <c r="E23" s="23">
        <f t="shared" si="0"/>
        <v>19.440000000000001</v>
      </c>
      <c r="F23" s="16">
        <v>0</v>
      </c>
      <c r="G23" s="23">
        <f t="shared" si="1"/>
        <v>0</v>
      </c>
      <c r="H23" s="23">
        <f t="shared" si="2"/>
        <v>19.440000000000001</v>
      </c>
    </row>
    <row r="24" spans="1:8" x14ac:dyDescent="0.25">
      <c r="A24" s="14" t="s">
        <v>170</v>
      </c>
      <c r="B24" s="14" t="s">
        <v>18</v>
      </c>
      <c r="C24" s="15">
        <v>7.46</v>
      </c>
      <c r="D24" s="14">
        <v>3</v>
      </c>
      <c r="E24" s="23">
        <f t="shared" si="0"/>
        <v>22.38</v>
      </c>
      <c r="F24" s="16">
        <v>0</v>
      </c>
      <c r="G24" s="23">
        <f t="shared" si="1"/>
        <v>0</v>
      </c>
      <c r="H24" s="23">
        <f t="shared" si="2"/>
        <v>22.38</v>
      </c>
    </row>
    <row r="25" spans="1:8" x14ac:dyDescent="0.25">
      <c r="A25" s="14" t="s">
        <v>524</v>
      </c>
      <c r="B25" s="14" t="s">
        <v>18</v>
      </c>
      <c r="C25" s="15">
        <v>1.1399999999999999</v>
      </c>
      <c r="D25" s="14">
        <v>15.5</v>
      </c>
      <c r="E25" s="23">
        <f t="shared" si="0"/>
        <v>17.670000000000002</v>
      </c>
      <c r="F25" s="16">
        <v>0</v>
      </c>
      <c r="G25" s="23">
        <f t="shared" si="1"/>
        <v>0</v>
      </c>
      <c r="H25" s="23">
        <f t="shared" si="2"/>
        <v>17.670000000000002</v>
      </c>
    </row>
    <row r="26" spans="1:8" x14ac:dyDescent="0.25">
      <c r="A26" s="14" t="s">
        <v>172</v>
      </c>
      <c r="B26" s="14" t="s">
        <v>26</v>
      </c>
      <c r="C26" s="15">
        <v>17.36</v>
      </c>
      <c r="D26" s="14">
        <v>2</v>
      </c>
      <c r="E26" s="23">
        <f t="shared" si="0"/>
        <v>34.72</v>
      </c>
      <c r="F26" s="16">
        <v>0</v>
      </c>
      <c r="G26" s="23">
        <f t="shared" si="1"/>
        <v>0</v>
      </c>
      <c r="H26" s="23">
        <f t="shared" si="2"/>
        <v>34.72</v>
      </c>
    </row>
    <row r="27" spans="1:8" x14ac:dyDescent="0.25">
      <c r="A27" s="14" t="s">
        <v>313</v>
      </c>
      <c r="B27" s="14" t="s">
        <v>18</v>
      </c>
      <c r="C27" s="15">
        <v>0.55000000000000004</v>
      </c>
      <c r="D27" s="14">
        <v>6</v>
      </c>
      <c r="E27" s="23">
        <f t="shared" si="0"/>
        <v>3.3</v>
      </c>
      <c r="F27" s="16">
        <v>0</v>
      </c>
      <c r="G27" s="23">
        <f t="shared" si="1"/>
        <v>0</v>
      </c>
      <c r="H27" s="23">
        <f t="shared" si="2"/>
        <v>3.3</v>
      </c>
    </row>
    <row r="28" spans="1:8" x14ac:dyDescent="0.25">
      <c r="A28" s="14" t="s">
        <v>202</v>
      </c>
      <c r="B28" s="14" t="s">
        <v>18</v>
      </c>
      <c r="C28" s="15">
        <v>7.34</v>
      </c>
      <c r="D28" s="14">
        <v>1.5</v>
      </c>
      <c r="E28" s="23">
        <f t="shared" si="0"/>
        <v>11.01</v>
      </c>
      <c r="F28" s="16">
        <v>0</v>
      </c>
      <c r="G28" s="23">
        <f t="shared" si="1"/>
        <v>0</v>
      </c>
      <c r="H28" s="23">
        <f t="shared" si="2"/>
        <v>11.01</v>
      </c>
    </row>
    <row r="29" spans="1:8" x14ac:dyDescent="0.25">
      <c r="A29" s="14" t="s">
        <v>174</v>
      </c>
      <c r="B29" s="14" t="s">
        <v>18</v>
      </c>
      <c r="C29" s="15">
        <v>2.69</v>
      </c>
      <c r="D29" s="14">
        <v>7.5</v>
      </c>
      <c r="E29" s="23">
        <f t="shared" si="0"/>
        <v>20.18</v>
      </c>
      <c r="F29" s="16">
        <v>0</v>
      </c>
      <c r="G29" s="23">
        <f t="shared" si="1"/>
        <v>0</v>
      </c>
      <c r="H29" s="23">
        <f t="shared" si="2"/>
        <v>20.18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397</v>
      </c>
      <c r="B31" s="14" t="s">
        <v>18</v>
      </c>
      <c r="C31" s="15">
        <v>1.19</v>
      </c>
      <c r="D31" s="14">
        <v>14.4</v>
      </c>
      <c r="E31" s="23">
        <f>ROUND(C31*D31,2)</f>
        <v>17.14</v>
      </c>
      <c r="F31" s="16">
        <v>0</v>
      </c>
      <c r="G31" s="23">
        <f>ROUND(E31*F31,2)</f>
        <v>0</v>
      </c>
      <c r="H31" s="23">
        <f>ROUND(E31-G31,2)</f>
        <v>17.14</v>
      </c>
    </row>
    <row r="32" spans="1:8" x14ac:dyDescent="0.25">
      <c r="A32" s="14" t="s">
        <v>507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525</v>
      </c>
      <c r="B34" s="14" t="s">
        <v>29</v>
      </c>
      <c r="C34" s="15">
        <v>8.89</v>
      </c>
      <c r="D34" s="14">
        <v>26.75</v>
      </c>
      <c r="E34" s="23">
        <f>ROUND(C34*D34,2)</f>
        <v>237.81</v>
      </c>
      <c r="F34" s="16">
        <v>0</v>
      </c>
      <c r="G34" s="23">
        <f>ROUND(E34*F34,2)</f>
        <v>0</v>
      </c>
      <c r="H34" s="23">
        <f>ROUND(E34-G34,2)</f>
        <v>237.81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180</v>
      </c>
      <c r="B37" s="14" t="s">
        <v>26</v>
      </c>
      <c r="C37" s="15">
        <v>3.5</v>
      </c>
      <c r="D37" s="14">
        <v>1.5</v>
      </c>
      <c r="E37" s="23">
        <f>ROUND(C37*D37,2)</f>
        <v>5.25</v>
      </c>
      <c r="F37" s="16">
        <v>0</v>
      </c>
      <c r="G37" s="23">
        <f>ROUND(E37*F37,2)</f>
        <v>0</v>
      </c>
      <c r="H37" s="23">
        <f>ROUND(E37-G37,2)</f>
        <v>5.25</v>
      </c>
    </row>
    <row r="38" spans="1:8" x14ac:dyDescent="0.25">
      <c r="A38" s="14" t="s">
        <v>179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25">
      <c r="A40" s="13" t="s">
        <v>61</v>
      </c>
      <c r="C40" s="23"/>
      <c r="E40" s="23"/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  <c r="C42" s="23"/>
      <c r="E42" s="23"/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  <c r="C44" s="23"/>
      <c r="E44" s="23"/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99</v>
      </c>
      <c r="C46" s="23"/>
      <c r="E46" s="23"/>
    </row>
    <row r="47" spans="1:8" x14ac:dyDescent="0.25">
      <c r="A47" s="14" t="s">
        <v>187</v>
      </c>
      <c r="B47" s="14" t="s">
        <v>48</v>
      </c>
      <c r="C47" s="15">
        <v>4.5</v>
      </c>
      <c r="D47" s="14">
        <v>1</v>
      </c>
      <c r="E47" s="23">
        <f>ROUND(C47*D47,2)</f>
        <v>4.5</v>
      </c>
      <c r="F47" s="16">
        <v>0</v>
      </c>
      <c r="G47" s="23">
        <f>ROUND(E47*F47,2)</f>
        <v>0</v>
      </c>
      <c r="H47" s="23">
        <f>ROUND(E47-G47,2)</f>
        <v>4.5</v>
      </c>
    </row>
    <row r="48" spans="1:8" x14ac:dyDescent="0.25">
      <c r="A48" s="13" t="s">
        <v>115</v>
      </c>
      <c r="C48" s="23"/>
      <c r="E48" s="23"/>
    </row>
    <row r="49" spans="1:8" x14ac:dyDescent="0.25">
      <c r="A49" s="14" t="s">
        <v>188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25">
      <c r="A50" s="13" t="s">
        <v>117</v>
      </c>
      <c r="C50" s="23"/>
      <c r="E50" s="23"/>
    </row>
    <row r="51" spans="1:8" x14ac:dyDescent="0.25">
      <c r="A51" s="14" t="s">
        <v>118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25">
      <c r="A52" s="13" t="s">
        <v>37</v>
      </c>
      <c r="C52" s="23"/>
      <c r="E52" s="23"/>
    </row>
    <row r="53" spans="1:8" x14ac:dyDescent="0.25">
      <c r="A53" s="14" t="s">
        <v>38</v>
      </c>
      <c r="B53" s="14" t="s">
        <v>39</v>
      </c>
      <c r="C53" s="15">
        <v>18.690000000000001</v>
      </c>
      <c r="D53" s="14">
        <v>0.54759999999999998</v>
      </c>
      <c r="E53" s="23">
        <f>ROUND(C53*D53,2)</f>
        <v>10.23</v>
      </c>
      <c r="F53" s="16">
        <v>0</v>
      </c>
      <c r="G53" s="23">
        <f>ROUND(E53*F53,2)</f>
        <v>0</v>
      </c>
      <c r="H53" s="23">
        <f>ROUND(E53-G53,2)</f>
        <v>10.23</v>
      </c>
    </row>
    <row r="54" spans="1:8" x14ac:dyDescent="0.25">
      <c r="A54" s="14" t="s">
        <v>133</v>
      </c>
      <c r="B54" s="14" t="s">
        <v>39</v>
      </c>
      <c r="C54" s="15">
        <v>18.690000000000001</v>
      </c>
      <c r="D54" s="14">
        <v>0.11</v>
      </c>
      <c r="E54" s="23">
        <f>ROUND(C54*D54,2)</f>
        <v>2.06</v>
      </c>
      <c r="F54" s="16">
        <v>0</v>
      </c>
      <c r="G54" s="23">
        <f>ROUND(E54*F54,2)</f>
        <v>0</v>
      </c>
      <c r="H54" s="23">
        <f>ROUND(E54-G54,2)</f>
        <v>2.06</v>
      </c>
    </row>
    <row r="55" spans="1:8" x14ac:dyDescent="0.25">
      <c r="A55" s="13" t="s">
        <v>40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3.5249999999999999</v>
      </c>
      <c r="E56" s="23">
        <f>ROUND(C56*D56,2)</f>
        <v>31.94</v>
      </c>
      <c r="F56" s="16">
        <v>0</v>
      </c>
      <c r="G56" s="23">
        <f>ROUND(E56*F56,2)</f>
        <v>0</v>
      </c>
      <c r="H56" s="23">
        <f>ROUND(E56-G56,2)</f>
        <v>31.94</v>
      </c>
    </row>
    <row r="57" spans="1:8" x14ac:dyDescent="0.25">
      <c r="A57" s="13" t="s">
        <v>43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25">
      <c r="A60" s="13" t="s">
        <v>100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18.7</v>
      </c>
      <c r="D62" s="14">
        <v>0.47960000000000003</v>
      </c>
      <c r="E62" s="23">
        <f>ROUND(C62*D62,2)</f>
        <v>8.9700000000000006</v>
      </c>
      <c r="F62" s="16">
        <v>0</v>
      </c>
      <c r="G62" s="23">
        <f>ROUND(E62*F62,2)</f>
        <v>0</v>
      </c>
      <c r="H62" s="23">
        <f>ROUND(E62-G62,2)</f>
        <v>8.9700000000000006</v>
      </c>
    </row>
    <row r="63" spans="1:8" x14ac:dyDescent="0.25">
      <c r="A63" s="13" t="s">
        <v>45</v>
      </c>
      <c r="C63" s="23"/>
      <c r="E63" s="23"/>
    </row>
    <row r="64" spans="1:8" x14ac:dyDescent="0.25">
      <c r="A64" s="14" t="s">
        <v>38</v>
      </c>
      <c r="B64" s="14" t="s">
        <v>19</v>
      </c>
      <c r="C64" s="15">
        <v>2.86</v>
      </c>
      <c r="D64" s="14">
        <v>7.6210000000000004</v>
      </c>
      <c r="E64" s="23">
        <f>ROUND(C64*D64,2)</f>
        <v>21.8</v>
      </c>
      <c r="F64" s="16">
        <v>0</v>
      </c>
      <c r="G64" s="23">
        <f>ROUND(E64*F64,2)</f>
        <v>0</v>
      </c>
      <c r="H64" s="23">
        <f>ROUND(E64-G64,2)</f>
        <v>21.8</v>
      </c>
    </row>
    <row r="65" spans="1:8" x14ac:dyDescent="0.25">
      <c r="A65" s="14" t="s">
        <v>133</v>
      </c>
      <c r="B65" s="14" t="s">
        <v>19</v>
      </c>
      <c r="C65" s="15">
        <v>2.86</v>
      </c>
      <c r="D65" s="14">
        <v>2.4064000000000001</v>
      </c>
      <c r="E65" s="23">
        <f>ROUND(C65*D65,2)</f>
        <v>6.88</v>
      </c>
      <c r="F65" s="16">
        <v>0</v>
      </c>
      <c r="G65" s="23">
        <f>ROUND(E65*F65,2)</f>
        <v>0</v>
      </c>
      <c r="H65" s="23">
        <f>ROUND(E65-G65,2)</f>
        <v>6.88</v>
      </c>
    </row>
    <row r="66" spans="1:8" x14ac:dyDescent="0.25">
      <c r="A66" s="14" t="s">
        <v>189</v>
      </c>
      <c r="B66" s="14" t="s">
        <v>19</v>
      </c>
      <c r="C66" s="15">
        <v>2.86</v>
      </c>
      <c r="D66" s="14">
        <v>26.8827</v>
      </c>
      <c r="E66" s="23">
        <f>ROUND(C66*D66,2)</f>
        <v>76.88</v>
      </c>
      <c r="F66" s="16">
        <v>0</v>
      </c>
      <c r="G66" s="23">
        <f>ROUND(E66*F66,2)</f>
        <v>0</v>
      </c>
      <c r="H66" s="23">
        <f>ROUND(E66-G66,2)</f>
        <v>76.88</v>
      </c>
    </row>
    <row r="67" spans="1:8" x14ac:dyDescent="0.25">
      <c r="A67" s="13" t="s">
        <v>47</v>
      </c>
      <c r="C67" s="23"/>
      <c r="E67" s="23"/>
    </row>
    <row r="68" spans="1:8" x14ac:dyDescent="0.25">
      <c r="A68" s="14" t="s">
        <v>42</v>
      </c>
      <c r="B68" s="14" t="s">
        <v>48</v>
      </c>
      <c r="C68" s="15">
        <v>10.58</v>
      </c>
      <c r="D68" s="14">
        <v>1</v>
      </c>
      <c r="E68" s="23">
        <f>ROUND(C68*D68,2)</f>
        <v>10.58</v>
      </c>
      <c r="F68" s="16">
        <v>0</v>
      </c>
      <c r="G68" s="23">
        <f>ROUND(E68*F68,2)</f>
        <v>0</v>
      </c>
      <c r="H68" s="23">
        <f t="shared" ref="H68:H74" si="3">ROUND(E68-G68,2)</f>
        <v>10.58</v>
      </c>
    </row>
    <row r="69" spans="1:8" x14ac:dyDescent="0.25">
      <c r="A69" s="14" t="s">
        <v>38</v>
      </c>
      <c r="B69" s="14" t="s">
        <v>48</v>
      </c>
      <c r="C69" s="15">
        <v>6.02</v>
      </c>
      <c r="D69" s="14">
        <v>1</v>
      </c>
      <c r="E69" s="23">
        <f>ROUND(C69*D69,2)</f>
        <v>6.02</v>
      </c>
      <c r="F69" s="16">
        <v>0</v>
      </c>
      <c r="G69" s="23">
        <f>ROUND(E69*F69,2)</f>
        <v>0</v>
      </c>
      <c r="H69" s="23">
        <f t="shared" si="3"/>
        <v>6.02</v>
      </c>
    </row>
    <row r="70" spans="1:8" x14ac:dyDescent="0.25">
      <c r="A70" s="14" t="s">
        <v>133</v>
      </c>
      <c r="B70" s="14" t="s">
        <v>48</v>
      </c>
      <c r="C70" s="15">
        <v>6.44</v>
      </c>
      <c r="D70" s="14">
        <v>1</v>
      </c>
      <c r="E70" s="23">
        <f>ROUND(C70*D70,2)</f>
        <v>6.44</v>
      </c>
      <c r="F70" s="16">
        <v>0</v>
      </c>
      <c r="G70" s="23">
        <f>ROUND(E70*F70,2)</f>
        <v>0</v>
      </c>
      <c r="H70" s="23">
        <f t="shared" si="3"/>
        <v>6.44</v>
      </c>
    </row>
    <row r="71" spans="1:8" x14ac:dyDescent="0.25">
      <c r="A71" s="14" t="s">
        <v>189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25">
      <c r="A72" s="9" t="s">
        <v>49</v>
      </c>
      <c r="B72" s="9" t="s">
        <v>48</v>
      </c>
      <c r="C72" s="10">
        <v>36.159999999999997</v>
      </c>
      <c r="D72" s="9">
        <v>1</v>
      </c>
      <c r="E72" s="22">
        <f>ROUND(C72*D72,2)</f>
        <v>36.159999999999997</v>
      </c>
      <c r="F72" s="11">
        <v>0</v>
      </c>
      <c r="G72" s="22">
        <f>ROUND(E72*F72,2)</f>
        <v>0</v>
      </c>
      <c r="H72" s="22">
        <f t="shared" si="3"/>
        <v>36.159999999999997</v>
      </c>
    </row>
    <row r="73" spans="1:8" x14ac:dyDescent="0.25">
      <c r="A73" s="7" t="s">
        <v>50</v>
      </c>
      <c r="C73" s="23"/>
      <c r="E73" s="23">
        <f>SUM(E12:E72)</f>
        <v>1149.43</v>
      </c>
      <c r="G73" s="12">
        <f>SUM(G12:G72)</f>
        <v>0</v>
      </c>
      <c r="H73" s="12">
        <f t="shared" si="3"/>
        <v>1149.43</v>
      </c>
    </row>
    <row r="74" spans="1:8" x14ac:dyDescent="0.25">
      <c r="A74" s="7" t="s">
        <v>51</v>
      </c>
      <c r="C74" s="23"/>
      <c r="E74" s="23">
        <f>+E8-E73</f>
        <v>-69.430000000000064</v>
      </c>
      <c r="G74" s="12">
        <f>+G8-G73</f>
        <v>0</v>
      </c>
      <c r="H74" s="12">
        <f t="shared" si="3"/>
        <v>-69.430000000000007</v>
      </c>
    </row>
    <row r="75" spans="1:8" x14ac:dyDescent="0.25">
      <c r="A75" t="s">
        <v>12</v>
      </c>
      <c r="C75" s="23"/>
      <c r="E75" s="23"/>
    </row>
    <row r="76" spans="1:8" x14ac:dyDescent="0.25">
      <c r="A76" s="7" t="s">
        <v>52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30.08</v>
      </c>
      <c r="D77" s="14">
        <v>1</v>
      </c>
      <c r="E77" s="23">
        <f>ROUND(C77*D77,2)</f>
        <v>30.08</v>
      </c>
      <c r="F77" s="16">
        <v>0</v>
      </c>
      <c r="G77" s="23">
        <f>ROUND(E77*F77,2)</f>
        <v>0</v>
      </c>
      <c r="H77" s="23">
        <f t="shared" ref="H77:H83" si="4">ROUND(E77-G77,2)</f>
        <v>30.08</v>
      </c>
    </row>
    <row r="78" spans="1:8" x14ac:dyDescent="0.25">
      <c r="A78" s="14" t="s">
        <v>38</v>
      </c>
      <c r="B78" s="14" t="s">
        <v>48</v>
      </c>
      <c r="C78" s="15">
        <v>46.61</v>
      </c>
      <c r="D78" s="14">
        <v>1</v>
      </c>
      <c r="E78" s="23">
        <f>ROUND(C78*D78,2)</f>
        <v>46.61</v>
      </c>
      <c r="F78" s="16">
        <v>0</v>
      </c>
      <c r="G78" s="23">
        <f>ROUND(E78*F78,2)</f>
        <v>0</v>
      </c>
      <c r="H78" s="23">
        <f t="shared" si="4"/>
        <v>46.61</v>
      </c>
    </row>
    <row r="79" spans="1:8" x14ac:dyDescent="0.25">
      <c r="A79" s="14" t="s">
        <v>133</v>
      </c>
      <c r="B79" s="14" t="s">
        <v>48</v>
      </c>
      <c r="C79" s="15">
        <v>30.83</v>
      </c>
      <c r="D79" s="14">
        <v>1</v>
      </c>
      <c r="E79" s="23">
        <f>ROUND(C79*D79,2)</f>
        <v>30.83</v>
      </c>
      <c r="F79" s="16">
        <v>0</v>
      </c>
      <c r="G79" s="23">
        <f>ROUND(E79*F79,2)</f>
        <v>0</v>
      </c>
      <c r="H79" s="23">
        <f t="shared" si="4"/>
        <v>30.83</v>
      </c>
    </row>
    <row r="80" spans="1:8" x14ac:dyDescent="0.25">
      <c r="A80" s="9" t="s">
        <v>189</v>
      </c>
      <c r="B80" s="9" t="s">
        <v>48</v>
      </c>
      <c r="C80" s="10">
        <v>59.44</v>
      </c>
      <c r="D80" s="9">
        <v>1</v>
      </c>
      <c r="E80" s="22">
        <f>ROUND(C80*D80,2)</f>
        <v>59.44</v>
      </c>
      <c r="F80" s="11">
        <v>0</v>
      </c>
      <c r="G80" s="22">
        <f>ROUND(E80*F80,2)</f>
        <v>0</v>
      </c>
      <c r="H80" s="22">
        <f t="shared" si="4"/>
        <v>59.44</v>
      </c>
    </row>
    <row r="81" spans="1:8" x14ac:dyDescent="0.25">
      <c r="A81" s="7" t="s">
        <v>53</v>
      </c>
      <c r="C81" s="23"/>
      <c r="E81" s="23">
        <f>SUM(E77:E80)</f>
        <v>166.95999999999998</v>
      </c>
      <c r="G81" s="12">
        <f>SUM(G77:G80)</f>
        <v>0</v>
      </c>
      <c r="H81" s="12">
        <f t="shared" si="4"/>
        <v>166.96</v>
      </c>
    </row>
    <row r="82" spans="1:8" x14ac:dyDescent="0.25">
      <c r="A82" s="7" t="s">
        <v>54</v>
      </c>
      <c r="C82" s="23"/>
      <c r="E82" s="23">
        <f>+E73+E81</f>
        <v>1316.39</v>
      </c>
      <c r="G82" s="12">
        <f>+G73+G81</f>
        <v>0</v>
      </c>
      <c r="H82" s="12">
        <f t="shared" si="4"/>
        <v>1316.39</v>
      </c>
    </row>
    <row r="83" spans="1:8" x14ac:dyDescent="0.25">
      <c r="A83" s="7" t="s">
        <v>55</v>
      </c>
      <c r="C83" s="23"/>
      <c r="E83" s="23">
        <f>+E8-E82</f>
        <v>-236.3900000000001</v>
      </c>
      <c r="G83" s="12">
        <f>+G8-G82</f>
        <v>0</v>
      </c>
      <c r="H83" s="12">
        <f t="shared" si="4"/>
        <v>-236.39</v>
      </c>
    </row>
    <row r="84" spans="1:8" x14ac:dyDescent="0.25">
      <c r="A84" t="s">
        <v>119</v>
      </c>
      <c r="C84" s="23"/>
      <c r="E84" s="23"/>
    </row>
    <row r="85" spans="1:8" x14ac:dyDescent="0.25">
      <c r="A85" t="s">
        <v>424</v>
      </c>
      <c r="C85" s="23"/>
      <c r="E85" s="23"/>
    </row>
    <row r="86" spans="1:8" x14ac:dyDescent="0.25">
      <c r="A86" s="7" t="s">
        <v>120</v>
      </c>
      <c r="C86" s="23"/>
      <c r="E86" s="23"/>
    </row>
    <row r="87" spans="1:8" x14ac:dyDescent="0.25">
      <c r="A87" s="7" t="s">
        <v>121</v>
      </c>
      <c r="C87" s="23"/>
      <c r="E87" s="23"/>
    </row>
    <row r="88" spans="1:8" x14ac:dyDescent="0.25">
      <c r="A88" s="7"/>
      <c r="C88" s="23"/>
      <c r="E88" s="23"/>
    </row>
    <row r="98" spans="1:8" x14ac:dyDescent="0.25">
      <c r="A98" t="str" cm="1">
        <f t="array" aca="1" ref="A98" ca="1">MID(CELL("filename",A1),FIND("]",CELL("filename",A1))+1,256)</f>
        <v>rice17</v>
      </c>
    </row>
    <row r="99" spans="1:8" x14ac:dyDescent="0.25">
      <c r="A99" s="7" t="s">
        <v>50</v>
      </c>
      <c r="E99" s="25">
        <f>VLOOKUP(A99,$A$1:$H$98,5,FALSE)</f>
        <v>1149.43</v>
      </c>
    </row>
    <row r="100" spans="1:8" x14ac:dyDescent="0.25">
      <c r="A100" s="7" t="s">
        <v>288</v>
      </c>
      <c r="E100" s="25">
        <f>VLOOKUP(A100,$A$1:$H$98,5,FALSE)</f>
        <v>166.95999999999998</v>
      </c>
    </row>
    <row r="101" spans="1:8" x14ac:dyDescent="0.25">
      <c r="A101" s="7" t="s">
        <v>289</v>
      </c>
      <c r="E101" s="25">
        <f t="shared" ref="E101:E102" si="5">VLOOKUP(A101,$A$1:$H$98,5,FALSE)</f>
        <v>1316.39</v>
      </c>
    </row>
    <row r="102" spans="1:8" x14ac:dyDescent="0.25">
      <c r="A102" s="7" t="s">
        <v>55</v>
      </c>
      <c r="E102" s="25">
        <f t="shared" si="5"/>
        <v>-236.3900000000001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CF60-30D1-4DAE-9EFB-3B1CB8F554D0}">
  <sheetPr codeName="Sheet60"/>
  <dimension ref="A1:H116"/>
  <sheetViews>
    <sheetView topLeftCell="A100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150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520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3.5</v>
      </c>
      <c r="E12" s="23">
        <f>ROUND(C12*D12,2)</f>
        <v>28.18</v>
      </c>
      <c r="F12" s="16">
        <v>0</v>
      </c>
      <c r="G12" s="23">
        <f>ROUND(E12*F12,2)</f>
        <v>0</v>
      </c>
      <c r="H12" s="23">
        <f>ROUND(E12-G12,2)</f>
        <v>28.18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5.94</v>
      </c>
      <c r="E18" s="23">
        <f>ROUND(C18*D18,2)</f>
        <v>154.32</v>
      </c>
      <c r="F18" s="16">
        <v>0</v>
      </c>
      <c r="G18" s="23">
        <f>ROUND(E18*F18,2)</f>
        <v>0</v>
      </c>
      <c r="H18" s="23">
        <f>ROUND(E18-G18,2)</f>
        <v>154.32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80</v>
      </c>
      <c r="E21" s="23">
        <f t="shared" ref="E21:E29" si="0">ROUND(C21*D21,2)</f>
        <v>9.6</v>
      </c>
      <c r="F21" s="16">
        <v>0</v>
      </c>
      <c r="G21" s="23">
        <f t="shared" ref="G21:G29" si="1">ROUND(E21*F21,2)</f>
        <v>0</v>
      </c>
      <c r="H21" s="23">
        <f t="shared" ref="H21:H29" si="2">ROUND(E21-G21,2)</f>
        <v>9.6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169</v>
      </c>
      <c r="B23" s="14" t="s">
        <v>26</v>
      </c>
      <c r="C23" s="15">
        <v>14.95</v>
      </c>
      <c r="D23" s="14">
        <v>1.3</v>
      </c>
      <c r="E23" s="23">
        <f t="shared" si="0"/>
        <v>19.440000000000001</v>
      </c>
      <c r="F23" s="16">
        <v>0</v>
      </c>
      <c r="G23" s="23">
        <f t="shared" si="1"/>
        <v>0</v>
      </c>
      <c r="H23" s="23">
        <f t="shared" si="2"/>
        <v>19.440000000000001</v>
      </c>
    </row>
    <row r="24" spans="1:8" x14ac:dyDescent="0.25">
      <c r="A24" s="14" t="s">
        <v>170</v>
      </c>
      <c r="B24" s="14" t="s">
        <v>18</v>
      </c>
      <c r="C24" s="15">
        <v>7.46</v>
      </c>
      <c r="D24" s="14">
        <v>3</v>
      </c>
      <c r="E24" s="23">
        <f t="shared" si="0"/>
        <v>22.38</v>
      </c>
      <c r="F24" s="16">
        <v>0</v>
      </c>
      <c r="G24" s="23">
        <f t="shared" si="1"/>
        <v>0</v>
      </c>
      <c r="H24" s="23">
        <f t="shared" si="2"/>
        <v>22.38</v>
      </c>
    </row>
    <row r="25" spans="1:8" x14ac:dyDescent="0.25">
      <c r="A25" s="14" t="s">
        <v>524</v>
      </c>
      <c r="B25" s="14" t="s">
        <v>18</v>
      </c>
      <c r="C25" s="15">
        <v>1.1399999999999999</v>
      </c>
      <c r="D25" s="14">
        <v>15.5</v>
      </c>
      <c r="E25" s="23">
        <f t="shared" si="0"/>
        <v>17.670000000000002</v>
      </c>
      <c r="F25" s="16">
        <v>0</v>
      </c>
      <c r="G25" s="23">
        <f t="shared" si="1"/>
        <v>0</v>
      </c>
      <c r="H25" s="23">
        <f t="shared" si="2"/>
        <v>17.670000000000002</v>
      </c>
    </row>
    <row r="26" spans="1:8" x14ac:dyDescent="0.25">
      <c r="A26" s="14" t="s">
        <v>172</v>
      </c>
      <c r="B26" s="14" t="s">
        <v>26</v>
      </c>
      <c r="C26" s="15">
        <v>17.36</v>
      </c>
      <c r="D26" s="14">
        <v>2</v>
      </c>
      <c r="E26" s="23">
        <f t="shared" si="0"/>
        <v>34.72</v>
      </c>
      <c r="F26" s="16">
        <v>0</v>
      </c>
      <c r="G26" s="23">
        <f t="shared" si="1"/>
        <v>0</v>
      </c>
      <c r="H26" s="23">
        <f t="shared" si="2"/>
        <v>34.72</v>
      </c>
    </row>
    <row r="27" spans="1:8" x14ac:dyDescent="0.25">
      <c r="A27" s="14" t="s">
        <v>313</v>
      </c>
      <c r="B27" s="14" t="s">
        <v>18</v>
      </c>
      <c r="C27" s="15">
        <v>0.55000000000000004</v>
      </c>
      <c r="D27" s="14">
        <v>6</v>
      </c>
      <c r="E27" s="23">
        <f t="shared" si="0"/>
        <v>3.3</v>
      </c>
      <c r="F27" s="16">
        <v>0</v>
      </c>
      <c r="G27" s="23">
        <f t="shared" si="1"/>
        <v>0</v>
      </c>
      <c r="H27" s="23">
        <f t="shared" si="2"/>
        <v>3.3</v>
      </c>
    </row>
    <row r="28" spans="1:8" x14ac:dyDescent="0.25">
      <c r="A28" s="14" t="s">
        <v>202</v>
      </c>
      <c r="B28" s="14" t="s">
        <v>18</v>
      </c>
      <c r="C28" s="15">
        <v>7.34</v>
      </c>
      <c r="D28" s="14">
        <v>1.5</v>
      </c>
      <c r="E28" s="23">
        <f t="shared" si="0"/>
        <v>11.01</v>
      </c>
      <c r="F28" s="16">
        <v>0</v>
      </c>
      <c r="G28" s="23">
        <f t="shared" si="1"/>
        <v>0</v>
      </c>
      <c r="H28" s="23">
        <f t="shared" si="2"/>
        <v>11.01</v>
      </c>
    </row>
    <row r="29" spans="1:8" x14ac:dyDescent="0.25">
      <c r="A29" s="14" t="s">
        <v>174</v>
      </c>
      <c r="B29" s="14" t="s">
        <v>18</v>
      </c>
      <c r="C29" s="15">
        <v>2.69</v>
      </c>
      <c r="D29" s="14">
        <v>7.5</v>
      </c>
      <c r="E29" s="23">
        <f t="shared" si="0"/>
        <v>20.18</v>
      </c>
      <c r="F29" s="16">
        <v>0</v>
      </c>
      <c r="G29" s="23">
        <f t="shared" si="1"/>
        <v>0</v>
      </c>
      <c r="H29" s="23">
        <f t="shared" si="2"/>
        <v>20.18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397</v>
      </c>
      <c r="B31" s="14" t="s">
        <v>18</v>
      </c>
      <c r="C31" s="15">
        <v>1.19</v>
      </c>
      <c r="D31" s="14">
        <v>8</v>
      </c>
      <c r="E31" s="23">
        <f>ROUND(C31*D31,2)</f>
        <v>9.52</v>
      </c>
      <c r="F31" s="16">
        <v>0</v>
      </c>
      <c r="G31" s="23">
        <f>ROUND(E31*F31,2)</f>
        <v>0</v>
      </c>
      <c r="H31" s="23">
        <f>ROUND(E31-G31,2)</f>
        <v>9.52</v>
      </c>
    </row>
    <row r="32" spans="1:8" x14ac:dyDescent="0.25">
      <c r="A32" s="14" t="s">
        <v>507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525</v>
      </c>
      <c r="B34" s="14" t="s">
        <v>29</v>
      </c>
      <c r="C34" s="15">
        <v>8.89</v>
      </c>
      <c r="D34" s="14">
        <v>26.75</v>
      </c>
      <c r="E34" s="23">
        <f>ROUND(C34*D34,2)</f>
        <v>237.81</v>
      </c>
      <c r="F34" s="16">
        <v>0</v>
      </c>
      <c r="G34" s="23">
        <f>ROUND(E34*F34,2)</f>
        <v>0</v>
      </c>
      <c r="H34" s="23">
        <f>ROUND(E34-G34,2)</f>
        <v>237.81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180</v>
      </c>
      <c r="B37" s="14" t="s">
        <v>26</v>
      </c>
      <c r="C37" s="15">
        <v>3.5</v>
      </c>
      <c r="D37" s="14">
        <v>1.5</v>
      </c>
      <c r="E37" s="23">
        <f>ROUND(C37*D37,2)</f>
        <v>5.25</v>
      </c>
      <c r="F37" s="16">
        <v>0</v>
      </c>
      <c r="G37" s="23">
        <f>ROUND(E37*F37,2)</f>
        <v>0</v>
      </c>
      <c r="H37" s="23">
        <f>ROUND(E37-G37,2)</f>
        <v>5.25</v>
      </c>
    </row>
    <row r="38" spans="1:8" x14ac:dyDescent="0.25">
      <c r="A38" s="14" t="s">
        <v>179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25">
      <c r="A40" s="13" t="s">
        <v>61</v>
      </c>
      <c r="C40" s="23"/>
      <c r="E40" s="23"/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  <c r="C42" s="23"/>
      <c r="E42" s="23"/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  <c r="C44" s="23"/>
      <c r="E44" s="23"/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99</v>
      </c>
      <c r="C46" s="23"/>
      <c r="E46" s="23"/>
    </row>
    <row r="47" spans="1:8" x14ac:dyDescent="0.25">
      <c r="A47" s="14" t="s">
        <v>187</v>
      </c>
      <c r="B47" s="14" t="s">
        <v>48</v>
      </c>
      <c r="C47" s="15">
        <v>4.5</v>
      </c>
      <c r="D47" s="14">
        <v>0.5</v>
      </c>
      <c r="E47" s="23">
        <f>ROUND(C47*D47,2)</f>
        <v>2.25</v>
      </c>
      <c r="F47" s="16">
        <v>0</v>
      </c>
      <c r="G47" s="23">
        <f>ROUND(E47*F47,2)</f>
        <v>0</v>
      </c>
      <c r="H47" s="23">
        <f>ROUND(E47-G47,2)</f>
        <v>2.25</v>
      </c>
    </row>
    <row r="48" spans="1:8" x14ac:dyDescent="0.25">
      <c r="A48" s="13" t="s">
        <v>115</v>
      </c>
      <c r="C48" s="23"/>
      <c r="E48" s="23"/>
    </row>
    <row r="49" spans="1:8" x14ac:dyDescent="0.25">
      <c r="A49" s="14" t="s">
        <v>188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25">
      <c r="A50" s="13" t="s">
        <v>117</v>
      </c>
      <c r="C50" s="23"/>
      <c r="E50" s="23"/>
    </row>
    <row r="51" spans="1:8" x14ac:dyDescent="0.25">
      <c r="A51" s="14" t="s">
        <v>118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25">
      <c r="A52" s="13" t="s">
        <v>37</v>
      </c>
      <c r="C52" s="23"/>
      <c r="E52" s="23"/>
    </row>
    <row r="53" spans="1:8" x14ac:dyDescent="0.25">
      <c r="A53" s="14" t="s">
        <v>38</v>
      </c>
      <c r="B53" s="14" t="s">
        <v>39</v>
      </c>
      <c r="C53" s="15">
        <v>18.690000000000001</v>
      </c>
      <c r="D53" s="14">
        <v>0.5</v>
      </c>
      <c r="E53" s="23">
        <f>ROUND(C53*D53,2)</f>
        <v>9.35</v>
      </c>
      <c r="F53" s="16">
        <v>0</v>
      </c>
      <c r="G53" s="23">
        <f>ROUND(E53*F53,2)</f>
        <v>0</v>
      </c>
      <c r="H53" s="23">
        <f>ROUND(E53-G53,2)</f>
        <v>9.35</v>
      </c>
    </row>
    <row r="54" spans="1:8" x14ac:dyDescent="0.25">
      <c r="A54" s="14" t="s">
        <v>133</v>
      </c>
      <c r="B54" s="14" t="s">
        <v>39</v>
      </c>
      <c r="C54" s="15">
        <v>18.690000000000001</v>
      </c>
      <c r="D54" s="14">
        <v>0.11</v>
      </c>
      <c r="E54" s="23">
        <f>ROUND(C54*D54,2)</f>
        <v>2.06</v>
      </c>
      <c r="F54" s="16">
        <v>0</v>
      </c>
      <c r="G54" s="23">
        <f>ROUND(E54*F54,2)</f>
        <v>0</v>
      </c>
      <c r="H54" s="23">
        <f>ROUND(E54-G54,2)</f>
        <v>2.06</v>
      </c>
    </row>
    <row r="55" spans="1:8" x14ac:dyDescent="0.25">
      <c r="A55" s="13" t="s">
        <v>40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2.375</v>
      </c>
      <c r="E56" s="23">
        <f>ROUND(C56*D56,2)</f>
        <v>21.52</v>
      </c>
      <c r="F56" s="16">
        <v>0</v>
      </c>
      <c r="G56" s="23">
        <f>ROUND(E56*F56,2)</f>
        <v>0</v>
      </c>
      <c r="H56" s="23">
        <f>ROUND(E56-G56,2)</f>
        <v>21.52</v>
      </c>
    </row>
    <row r="57" spans="1:8" x14ac:dyDescent="0.25">
      <c r="A57" s="13" t="s">
        <v>43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25">
      <c r="A60" s="13" t="s">
        <v>100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18.7</v>
      </c>
      <c r="D62" s="14">
        <v>0.47960000000000003</v>
      </c>
      <c r="E62" s="23">
        <f>ROUND(C62*D62,2)</f>
        <v>8.9700000000000006</v>
      </c>
      <c r="F62" s="16">
        <v>0</v>
      </c>
      <c r="G62" s="23">
        <f>ROUND(E62*F62,2)</f>
        <v>0</v>
      </c>
      <c r="H62" s="23">
        <f>ROUND(E62-G62,2)</f>
        <v>8.9700000000000006</v>
      </c>
    </row>
    <row r="63" spans="1:8" x14ac:dyDescent="0.25">
      <c r="A63" s="13" t="s">
        <v>45</v>
      </c>
      <c r="C63" s="23"/>
      <c r="E63" s="23"/>
    </row>
    <row r="64" spans="1:8" x14ac:dyDescent="0.25">
      <c r="A64" s="14" t="s">
        <v>38</v>
      </c>
      <c r="B64" s="14" t="s">
        <v>19</v>
      </c>
      <c r="C64" s="15">
        <v>2.86</v>
      </c>
      <c r="D64" s="14">
        <v>7.2043999999999997</v>
      </c>
      <c r="E64" s="23">
        <f>ROUND(C64*D64,2)</f>
        <v>20.6</v>
      </c>
      <c r="F64" s="16">
        <v>0</v>
      </c>
      <c r="G64" s="23">
        <f>ROUND(E64*F64,2)</f>
        <v>0</v>
      </c>
      <c r="H64" s="23">
        <f>ROUND(E64-G64,2)</f>
        <v>20.6</v>
      </c>
    </row>
    <row r="65" spans="1:8" x14ac:dyDescent="0.25">
      <c r="A65" s="14" t="s">
        <v>133</v>
      </c>
      <c r="B65" s="14" t="s">
        <v>19</v>
      </c>
      <c r="C65" s="15">
        <v>2.86</v>
      </c>
      <c r="D65" s="14">
        <v>2.4064000000000001</v>
      </c>
      <c r="E65" s="23">
        <f>ROUND(C65*D65,2)</f>
        <v>6.88</v>
      </c>
      <c r="F65" s="16">
        <v>0</v>
      </c>
      <c r="G65" s="23">
        <f>ROUND(E65*F65,2)</f>
        <v>0</v>
      </c>
      <c r="H65" s="23">
        <f>ROUND(E65-G65,2)</f>
        <v>6.88</v>
      </c>
    </row>
    <row r="66" spans="1:8" x14ac:dyDescent="0.25">
      <c r="A66" s="14" t="s">
        <v>189</v>
      </c>
      <c r="B66" s="14" t="s">
        <v>19</v>
      </c>
      <c r="C66" s="15">
        <v>2.86</v>
      </c>
      <c r="D66" s="14">
        <v>21.995000000000001</v>
      </c>
      <c r="E66" s="23">
        <f>ROUND(C66*D66,2)</f>
        <v>62.91</v>
      </c>
      <c r="F66" s="16">
        <v>0</v>
      </c>
      <c r="G66" s="23">
        <f>ROUND(E66*F66,2)</f>
        <v>0</v>
      </c>
      <c r="H66" s="23">
        <f>ROUND(E66-G66,2)</f>
        <v>62.91</v>
      </c>
    </row>
    <row r="67" spans="1:8" x14ac:dyDescent="0.25">
      <c r="A67" s="13" t="s">
        <v>47</v>
      </c>
      <c r="C67" s="23"/>
      <c r="E67" s="23"/>
    </row>
    <row r="68" spans="1:8" x14ac:dyDescent="0.25">
      <c r="A68" s="14" t="s">
        <v>42</v>
      </c>
      <c r="B68" s="14" t="s">
        <v>48</v>
      </c>
      <c r="C68" s="15">
        <v>10.48</v>
      </c>
      <c r="D68" s="14">
        <v>1</v>
      </c>
      <c r="E68" s="23">
        <f>ROUND(C68*D68,2)</f>
        <v>10.48</v>
      </c>
      <c r="F68" s="16">
        <v>0</v>
      </c>
      <c r="G68" s="23">
        <f>ROUND(E68*F68,2)</f>
        <v>0</v>
      </c>
      <c r="H68" s="23">
        <f t="shared" ref="H68:H74" si="3">ROUND(E68-G68,2)</f>
        <v>10.48</v>
      </c>
    </row>
    <row r="69" spans="1:8" x14ac:dyDescent="0.25">
      <c r="A69" s="14" t="s">
        <v>38</v>
      </c>
      <c r="B69" s="14" t="s">
        <v>48</v>
      </c>
      <c r="C69" s="15">
        <v>5.7</v>
      </c>
      <c r="D69" s="14">
        <v>1</v>
      </c>
      <c r="E69" s="23">
        <f>ROUND(C69*D69,2)</f>
        <v>5.7</v>
      </c>
      <c r="F69" s="16">
        <v>0</v>
      </c>
      <c r="G69" s="23">
        <f>ROUND(E69*F69,2)</f>
        <v>0</v>
      </c>
      <c r="H69" s="23">
        <f t="shared" si="3"/>
        <v>5.7</v>
      </c>
    </row>
    <row r="70" spans="1:8" x14ac:dyDescent="0.25">
      <c r="A70" s="14" t="s">
        <v>133</v>
      </c>
      <c r="B70" s="14" t="s">
        <v>48</v>
      </c>
      <c r="C70" s="15">
        <v>6.44</v>
      </c>
      <c r="D70" s="14">
        <v>1</v>
      </c>
      <c r="E70" s="23">
        <f>ROUND(C70*D70,2)</f>
        <v>6.44</v>
      </c>
      <c r="F70" s="16">
        <v>0</v>
      </c>
      <c r="G70" s="23">
        <f>ROUND(E70*F70,2)</f>
        <v>0</v>
      </c>
      <c r="H70" s="23">
        <f t="shared" si="3"/>
        <v>6.44</v>
      </c>
    </row>
    <row r="71" spans="1:8" x14ac:dyDescent="0.25">
      <c r="A71" s="14" t="s">
        <v>189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25">
      <c r="A72" s="9" t="s">
        <v>49</v>
      </c>
      <c r="B72" s="9" t="s">
        <v>48</v>
      </c>
      <c r="C72" s="10">
        <v>35</v>
      </c>
      <c r="D72" s="9">
        <v>1</v>
      </c>
      <c r="E72" s="22">
        <f>ROUND(C72*D72,2)</f>
        <v>35</v>
      </c>
      <c r="F72" s="11">
        <v>0</v>
      </c>
      <c r="G72" s="22">
        <f>ROUND(E72*F72,2)</f>
        <v>0</v>
      </c>
      <c r="H72" s="22">
        <f t="shared" si="3"/>
        <v>35</v>
      </c>
    </row>
    <row r="73" spans="1:8" x14ac:dyDescent="0.25">
      <c r="A73" s="7" t="s">
        <v>50</v>
      </c>
      <c r="C73" s="23"/>
      <c r="E73" s="23">
        <f>SUM(E12:E72)</f>
        <v>1105.5100000000002</v>
      </c>
      <c r="G73" s="12">
        <f>SUM(G12:G72)</f>
        <v>0</v>
      </c>
      <c r="H73" s="12">
        <f t="shared" si="3"/>
        <v>1105.51</v>
      </c>
    </row>
    <row r="74" spans="1:8" x14ac:dyDescent="0.25">
      <c r="A74" s="7" t="s">
        <v>51</v>
      </c>
      <c r="C74" s="23"/>
      <c r="E74" s="23">
        <f>+E8-E73</f>
        <v>-25.510000000000218</v>
      </c>
      <c r="G74" s="12">
        <f>+G8-G73</f>
        <v>0</v>
      </c>
      <c r="H74" s="12">
        <f t="shared" si="3"/>
        <v>-25.51</v>
      </c>
    </row>
    <row r="75" spans="1:8" x14ac:dyDescent="0.25">
      <c r="A75" t="s">
        <v>12</v>
      </c>
      <c r="C75" s="23"/>
      <c r="E75" s="23"/>
    </row>
    <row r="76" spans="1:8" x14ac:dyDescent="0.25">
      <c r="A76" s="7" t="s">
        <v>52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29.38</v>
      </c>
      <c r="D77" s="14">
        <v>1</v>
      </c>
      <c r="E77" s="23">
        <f>ROUND(C77*D77,2)</f>
        <v>29.38</v>
      </c>
      <c r="F77" s="16">
        <v>0</v>
      </c>
      <c r="G77" s="23">
        <f>ROUND(E77*F77,2)</f>
        <v>0</v>
      </c>
      <c r="H77" s="23">
        <f t="shared" ref="H77:H83" si="4">ROUND(E77-G77,2)</f>
        <v>29.38</v>
      </c>
    </row>
    <row r="78" spans="1:8" x14ac:dyDescent="0.25">
      <c r="A78" s="14" t="s">
        <v>38</v>
      </c>
      <c r="B78" s="14" t="s">
        <v>48</v>
      </c>
      <c r="C78" s="15">
        <v>44.11</v>
      </c>
      <c r="D78" s="14">
        <v>1</v>
      </c>
      <c r="E78" s="23">
        <f>ROUND(C78*D78,2)</f>
        <v>44.11</v>
      </c>
      <c r="F78" s="16">
        <v>0</v>
      </c>
      <c r="G78" s="23">
        <f>ROUND(E78*F78,2)</f>
        <v>0</v>
      </c>
      <c r="H78" s="23">
        <f t="shared" si="4"/>
        <v>44.11</v>
      </c>
    </row>
    <row r="79" spans="1:8" x14ac:dyDescent="0.25">
      <c r="A79" s="14" t="s">
        <v>133</v>
      </c>
      <c r="B79" s="14" t="s">
        <v>48</v>
      </c>
      <c r="C79" s="15">
        <v>30.83</v>
      </c>
      <c r="D79" s="14">
        <v>1</v>
      </c>
      <c r="E79" s="23">
        <f>ROUND(C79*D79,2)</f>
        <v>30.83</v>
      </c>
      <c r="F79" s="16">
        <v>0</v>
      </c>
      <c r="G79" s="23">
        <f>ROUND(E79*F79,2)</f>
        <v>0</v>
      </c>
      <c r="H79" s="23">
        <f t="shared" si="4"/>
        <v>30.83</v>
      </c>
    </row>
    <row r="80" spans="1:8" x14ac:dyDescent="0.25">
      <c r="A80" s="9" t="s">
        <v>189</v>
      </c>
      <c r="B80" s="9" t="s">
        <v>48</v>
      </c>
      <c r="C80" s="10">
        <v>92.37</v>
      </c>
      <c r="D80" s="9">
        <v>1</v>
      </c>
      <c r="E80" s="22">
        <f>ROUND(C80*D80,2)</f>
        <v>92.37</v>
      </c>
      <c r="F80" s="11">
        <v>0</v>
      </c>
      <c r="G80" s="22">
        <f>ROUND(E80*F80,2)</f>
        <v>0</v>
      </c>
      <c r="H80" s="22">
        <f t="shared" si="4"/>
        <v>92.37</v>
      </c>
    </row>
    <row r="81" spans="1:8" x14ac:dyDescent="0.25">
      <c r="A81" s="7" t="s">
        <v>53</v>
      </c>
      <c r="C81" s="23"/>
      <c r="E81" s="23">
        <f>SUM(E77:E80)</f>
        <v>196.69</v>
      </c>
      <c r="G81" s="12">
        <f>SUM(G77:G80)</f>
        <v>0</v>
      </c>
      <c r="H81" s="12">
        <f t="shared" si="4"/>
        <v>196.69</v>
      </c>
    </row>
    <row r="82" spans="1:8" x14ac:dyDescent="0.25">
      <c r="A82" s="7" t="s">
        <v>54</v>
      </c>
      <c r="C82" s="23"/>
      <c r="E82" s="23">
        <f>+E73+E81</f>
        <v>1302.2000000000003</v>
      </c>
      <c r="G82" s="12">
        <f>+G73+G81</f>
        <v>0</v>
      </c>
      <c r="H82" s="12">
        <f t="shared" si="4"/>
        <v>1302.2</v>
      </c>
    </row>
    <row r="83" spans="1:8" x14ac:dyDescent="0.25">
      <c r="A83" s="7" t="s">
        <v>55</v>
      </c>
      <c r="C83" s="23"/>
      <c r="E83" s="23">
        <f>+E8-E82</f>
        <v>-222.20000000000027</v>
      </c>
      <c r="G83" s="12">
        <f>+G8-G82</f>
        <v>0</v>
      </c>
      <c r="H83" s="12">
        <f t="shared" si="4"/>
        <v>-222.2</v>
      </c>
    </row>
    <row r="84" spans="1:8" x14ac:dyDescent="0.25">
      <c r="A84" t="s">
        <v>119</v>
      </c>
      <c r="C84" s="23"/>
      <c r="E84" s="23"/>
    </row>
    <row r="85" spans="1:8" x14ac:dyDescent="0.25">
      <c r="A85" t="s">
        <v>424</v>
      </c>
      <c r="C85" s="23"/>
      <c r="E85" s="23"/>
    </row>
    <row r="86" spans="1:8" x14ac:dyDescent="0.25">
      <c r="A86" s="7" t="s">
        <v>120</v>
      </c>
      <c r="C86" s="23"/>
      <c r="E86" s="23"/>
    </row>
    <row r="87" spans="1:8" x14ac:dyDescent="0.25">
      <c r="A87" s="7" t="s">
        <v>121</v>
      </c>
      <c r="C87" s="23"/>
      <c r="E87" s="23"/>
    </row>
    <row r="88" spans="1:8" x14ac:dyDescent="0.25">
      <c r="A88" s="7"/>
      <c r="C88" s="23"/>
      <c r="E88" s="23"/>
    </row>
    <row r="98" spans="1:8" x14ac:dyDescent="0.25">
      <c r="A98" t="str" cm="1">
        <f t="array" aca="1" ref="A98" ca="1">MID(CELL("filename",A1),FIND("]",CELL("filename",A1))+1,256)</f>
        <v>rice18</v>
      </c>
    </row>
    <row r="99" spans="1:8" x14ac:dyDescent="0.25">
      <c r="A99" s="7" t="s">
        <v>50</v>
      </c>
      <c r="E99" s="25">
        <f>VLOOKUP(A99,$A$1:$H$98,5,FALSE)</f>
        <v>1105.5100000000002</v>
      </c>
    </row>
    <row r="100" spans="1:8" x14ac:dyDescent="0.25">
      <c r="A100" s="7" t="s">
        <v>288</v>
      </c>
      <c r="E100" s="25">
        <f>VLOOKUP(A100,$A$1:$H$98,5,FALSE)</f>
        <v>196.69</v>
      </c>
    </row>
    <row r="101" spans="1:8" x14ac:dyDescent="0.25">
      <c r="A101" s="7" t="s">
        <v>289</v>
      </c>
      <c r="E101" s="25">
        <f t="shared" ref="E101:E102" si="5">VLOOKUP(A101,$A$1:$H$98,5,FALSE)</f>
        <v>1302.2000000000003</v>
      </c>
    </row>
    <row r="102" spans="1:8" x14ac:dyDescent="0.25">
      <c r="A102" s="7" t="s">
        <v>55</v>
      </c>
      <c r="E102" s="25">
        <f t="shared" si="5"/>
        <v>-222.20000000000027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F2BF-C03D-4926-A0D6-B4B31E5116E5}">
  <sheetPr codeName="Sheet61"/>
  <dimension ref="A1:H116"/>
  <sheetViews>
    <sheetView topLeftCell="A10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151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519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3.5</v>
      </c>
      <c r="E12" s="23">
        <f>ROUND(C12*D12,2)</f>
        <v>28.18</v>
      </c>
      <c r="F12" s="16">
        <v>0</v>
      </c>
      <c r="G12" s="23">
        <f>ROUND(E12*F12,2)</f>
        <v>0</v>
      </c>
      <c r="H12" s="23">
        <f>ROUND(E12-G12,2)</f>
        <v>28.18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5.94</v>
      </c>
      <c r="E18" s="23">
        <f>ROUND(C18*D18,2)</f>
        <v>154.32</v>
      </c>
      <c r="F18" s="16">
        <v>0</v>
      </c>
      <c r="G18" s="23">
        <f>ROUND(E18*F18,2)</f>
        <v>0</v>
      </c>
      <c r="H18" s="23">
        <f>ROUND(E18-G18,2)</f>
        <v>154.32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80</v>
      </c>
      <c r="E21" s="23">
        <f t="shared" ref="E21:E29" si="0">ROUND(C21*D21,2)</f>
        <v>9.6</v>
      </c>
      <c r="F21" s="16">
        <v>0</v>
      </c>
      <c r="G21" s="23">
        <f t="shared" ref="G21:G29" si="1">ROUND(E21*F21,2)</f>
        <v>0</v>
      </c>
      <c r="H21" s="23">
        <f t="shared" ref="H21:H29" si="2">ROUND(E21-G21,2)</f>
        <v>9.6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169</v>
      </c>
      <c r="B23" s="14" t="s">
        <v>26</v>
      </c>
      <c r="C23" s="15">
        <v>14.95</v>
      </c>
      <c r="D23" s="14">
        <v>1.3</v>
      </c>
      <c r="E23" s="23">
        <f t="shared" si="0"/>
        <v>19.440000000000001</v>
      </c>
      <c r="F23" s="16">
        <v>0</v>
      </c>
      <c r="G23" s="23">
        <f t="shared" si="1"/>
        <v>0</v>
      </c>
      <c r="H23" s="23">
        <f t="shared" si="2"/>
        <v>19.440000000000001</v>
      </c>
    </row>
    <row r="24" spans="1:8" x14ac:dyDescent="0.25">
      <c r="A24" s="14" t="s">
        <v>170</v>
      </c>
      <c r="B24" s="14" t="s">
        <v>18</v>
      </c>
      <c r="C24" s="15">
        <v>7.46</v>
      </c>
      <c r="D24" s="14">
        <v>3</v>
      </c>
      <c r="E24" s="23">
        <f t="shared" si="0"/>
        <v>22.38</v>
      </c>
      <c r="F24" s="16">
        <v>0</v>
      </c>
      <c r="G24" s="23">
        <f t="shared" si="1"/>
        <v>0</v>
      </c>
      <c r="H24" s="23">
        <f t="shared" si="2"/>
        <v>22.38</v>
      </c>
    </row>
    <row r="25" spans="1:8" x14ac:dyDescent="0.25">
      <c r="A25" s="14" t="s">
        <v>524</v>
      </c>
      <c r="B25" s="14" t="s">
        <v>18</v>
      </c>
      <c r="C25" s="15">
        <v>1.1399999999999999</v>
      </c>
      <c r="D25" s="14">
        <v>15.5</v>
      </c>
      <c r="E25" s="23">
        <f t="shared" si="0"/>
        <v>17.670000000000002</v>
      </c>
      <c r="F25" s="16">
        <v>0</v>
      </c>
      <c r="G25" s="23">
        <f t="shared" si="1"/>
        <v>0</v>
      </c>
      <c r="H25" s="23">
        <f t="shared" si="2"/>
        <v>17.670000000000002</v>
      </c>
    </row>
    <row r="26" spans="1:8" x14ac:dyDescent="0.25">
      <c r="A26" s="14" t="s">
        <v>172</v>
      </c>
      <c r="B26" s="14" t="s">
        <v>26</v>
      </c>
      <c r="C26" s="15">
        <v>17.36</v>
      </c>
      <c r="D26" s="14">
        <v>2</v>
      </c>
      <c r="E26" s="23">
        <f t="shared" si="0"/>
        <v>34.72</v>
      </c>
      <c r="F26" s="16">
        <v>0</v>
      </c>
      <c r="G26" s="23">
        <f t="shared" si="1"/>
        <v>0</v>
      </c>
      <c r="H26" s="23">
        <f t="shared" si="2"/>
        <v>34.72</v>
      </c>
    </row>
    <row r="27" spans="1:8" x14ac:dyDescent="0.25">
      <c r="A27" s="14" t="s">
        <v>313</v>
      </c>
      <c r="B27" s="14" t="s">
        <v>18</v>
      </c>
      <c r="C27" s="15">
        <v>0.55000000000000004</v>
      </c>
      <c r="D27" s="14">
        <v>6</v>
      </c>
      <c r="E27" s="23">
        <f t="shared" si="0"/>
        <v>3.3</v>
      </c>
      <c r="F27" s="16">
        <v>0</v>
      </c>
      <c r="G27" s="23">
        <f t="shared" si="1"/>
        <v>0</v>
      </c>
      <c r="H27" s="23">
        <f t="shared" si="2"/>
        <v>3.3</v>
      </c>
    </row>
    <row r="28" spans="1:8" x14ac:dyDescent="0.25">
      <c r="A28" s="14" t="s">
        <v>202</v>
      </c>
      <c r="B28" s="14" t="s">
        <v>18</v>
      </c>
      <c r="C28" s="15">
        <v>7.34</v>
      </c>
      <c r="D28" s="14">
        <v>1.5</v>
      </c>
      <c r="E28" s="23">
        <f t="shared" si="0"/>
        <v>11.01</v>
      </c>
      <c r="F28" s="16">
        <v>0</v>
      </c>
      <c r="G28" s="23">
        <f t="shared" si="1"/>
        <v>0</v>
      </c>
      <c r="H28" s="23">
        <f t="shared" si="2"/>
        <v>11.01</v>
      </c>
    </row>
    <row r="29" spans="1:8" x14ac:dyDescent="0.25">
      <c r="A29" s="14" t="s">
        <v>174</v>
      </c>
      <c r="B29" s="14" t="s">
        <v>18</v>
      </c>
      <c r="C29" s="15">
        <v>2.69</v>
      </c>
      <c r="D29" s="14">
        <v>7.5</v>
      </c>
      <c r="E29" s="23">
        <f t="shared" si="0"/>
        <v>20.18</v>
      </c>
      <c r="F29" s="16">
        <v>0</v>
      </c>
      <c r="G29" s="23">
        <f t="shared" si="1"/>
        <v>0</v>
      </c>
      <c r="H29" s="23">
        <f t="shared" si="2"/>
        <v>20.18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397</v>
      </c>
      <c r="B31" s="14" t="s">
        <v>18</v>
      </c>
      <c r="C31" s="15">
        <v>1.19</v>
      </c>
      <c r="D31" s="14">
        <v>8</v>
      </c>
      <c r="E31" s="23">
        <f>ROUND(C31*D31,2)</f>
        <v>9.52</v>
      </c>
      <c r="F31" s="16">
        <v>0</v>
      </c>
      <c r="G31" s="23">
        <f>ROUND(E31*F31,2)</f>
        <v>0</v>
      </c>
      <c r="H31" s="23">
        <f>ROUND(E31-G31,2)</f>
        <v>9.52</v>
      </c>
    </row>
    <row r="32" spans="1:8" x14ac:dyDescent="0.25">
      <c r="A32" s="14" t="s">
        <v>507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25">
      <c r="A33" s="13" t="s">
        <v>30</v>
      </c>
      <c r="C33" s="23"/>
      <c r="E33" s="23"/>
    </row>
    <row r="34" spans="1:8" x14ac:dyDescent="0.25">
      <c r="A34" s="14" t="s">
        <v>31</v>
      </c>
      <c r="B34" s="14" t="s">
        <v>32</v>
      </c>
      <c r="C34" s="15">
        <v>0.24</v>
      </c>
      <c r="D34" s="14">
        <v>33</v>
      </c>
      <c r="E34" s="23">
        <f>ROUND(C34*D34,2)</f>
        <v>7.92</v>
      </c>
      <c r="F34" s="16">
        <v>0</v>
      </c>
      <c r="G34" s="23">
        <f>ROUND(E34*F34,2)</f>
        <v>0</v>
      </c>
      <c r="H34" s="23">
        <f>ROUND(E34-G34,2)</f>
        <v>7.92</v>
      </c>
    </row>
    <row r="35" spans="1:8" x14ac:dyDescent="0.25">
      <c r="A35" s="13" t="s">
        <v>33</v>
      </c>
      <c r="C35" s="23"/>
      <c r="E35" s="23"/>
    </row>
    <row r="36" spans="1:8" x14ac:dyDescent="0.25">
      <c r="A36" s="14" t="s">
        <v>525</v>
      </c>
      <c r="B36" s="14" t="s">
        <v>29</v>
      </c>
      <c r="C36" s="15">
        <v>8.89</v>
      </c>
      <c r="D36" s="14">
        <v>26.75</v>
      </c>
      <c r="E36" s="23">
        <f>ROUND(C36*D36,2)</f>
        <v>237.81</v>
      </c>
      <c r="F36" s="16">
        <v>0</v>
      </c>
      <c r="G36" s="23">
        <f>ROUND(E36*F36,2)</f>
        <v>0</v>
      </c>
      <c r="H36" s="23">
        <f>ROUND(E36-G36,2)</f>
        <v>237.81</v>
      </c>
    </row>
    <row r="37" spans="1:8" x14ac:dyDescent="0.25">
      <c r="A37" s="14" t="s">
        <v>176</v>
      </c>
      <c r="B37" s="14" t="s">
        <v>177</v>
      </c>
      <c r="C37" s="15">
        <v>0.28999999999999998</v>
      </c>
      <c r="D37" s="14">
        <v>4.25</v>
      </c>
      <c r="E37" s="23">
        <f>ROUND(C37*D37,2)</f>
        <v>1.23</v>
      </c>
      <c r="F37" s="16">
        <v>0</v>
      </c>
      <c r="G37" s="23">
        <f>ROUND(E37*F37,2)</f>
        <v>0</v>
      </c>
      <c r="H37" s="23">
        <f>ROUND(E37-G37,2)</f>
        <v>1.23</v>
      </c>
    </row>
    <row r="38" spans="1:8" x14ac:dyDescent="0.25">
      <c r="A38" s="13" t="s">
        <v>113</v>
      </c>
      <c r="C38" s="23"/>
      <c r="E38" s="23"/>
    </row>
    <row r="39" spans="1:8" x14ac:dyDescent="0.25">
      <c r="A39" s="14" t="s">
        <v>180</v>
      </c>
      <c r="B39" s="14" t="s">
        <v>26</v>
      </c>
      <c r="C39" s="15">
        <v>3.5</v>
      </c>
      <c r="D39" s="14">
        <v>1.5</v>
      </c>
      <c r="E39" s="23">
        <f>ROUND(C39*D39,2)</f>
        <v>5.25</v>
      </c>
      <c r="F39" s="16">
        <v>0</v>
      </c>
      <c r="G39" s="23">
        <f>ROUND(E39*F39,2)</f>
        <v>0</v>
      </c>
      <c r="H39" s="23">
        <f>ROUND(E39-G39,2)</f>
        <v>5.25</v>
      </c>
    </row>
    <row r="40" spans="1:8" x14ac:dyDescent="0.25">
      <c r="A40" s="14" t="s">
        <v>179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25">
      <c r="A41" s="14" t="s">
        <v>182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25">
      <c r="A42" s="13" t="s">
        <v>61</v>
      </c>
      <c r="C42" s="23"/>
      <c r="E42" s="23"/>
    </row>
    <row r="43" spans="1:8" x14ac:dyDescent="0.25">
      <c r="A43" s="14" t="s">
        <v>183</v>
      </c>
      <c r="B43" s="14" t="s">
        <v>21</v>
      </c>
      <c r="C43" s="15">
        <v>13.6</v>
      </c>
      <c r="D43" s="14">
        <v>6.94</v>
      </c>
      <c r="E43" s="23">
        <f>ROUND(C43*D43,2)</f>
        <v>94.38</v>
      </c>
      <c r="F43" s="16">
        <v>0</v>
      </c>
      <c r="G43" s="23">
        <f>ROUND(E43*F43,2)</f>
        <v>0</v>
      </c>
      <c r="H43" s="23">
        <f>ROUND(E43-G43,2)</f>
        <v>94.38</v>
      </c>
    </row>
    <row r="44" spans="1:8" x14ac:dyDescent="0.25">
      <c r="A44" s="13" t="s">
        <v>130</v>
      </c>
      <c r="C44" s="23"/>
      <c r="E44" s="23"/>
    </row>
    <row r="45" spans="1:8" x14ac:dyDescent="0.25">
      <c r="A45" s="14" t="s">
        <v>184</v>
      </c>
      <c r="B45" s="14" t="s">
        <v>123</v>
      </c>
      <c r="C45" s="15">
        <v>0.3</v>
      </c>
      <c r="D45" s="14">
        <v>180</v>
      </c>
      <c r="E45" s="23">
        <f>ROUND(C45*D45,2)</f>
        <v>54</v>
      </c>
      <c r="F45" s="16">
        <v>0</v>
      </c>
      <c r="G45" s="23">
        <f>ROUND(E45*F45,2)</f>
        <v>0</v>
      </c>
      <c r="H45" s="23">
        <f>ROUND(E45-G45,2)</f>
        <v>54</v>
      </c>
    </row>
    <row r="46" spans="1:8" x14ac:dyDescent="0.25">
      <c r="A46" s="13" t="s">
        <v>185</v>
      </c>
      <c r="C46" s="23"/>
      <c r="E46" s="23"/>
    </row>
    <row r="47" spans="1:8" x14ac:dyDescent="0.25">
      <c r="A47" s="14" t="s">
        <v>186</v>
      </c>
      <c r="B47" s="14" t="s">
        <v>123</v>
      </c>
      <c r="C47" s="15">
        <v>0.4</v>
      </c>
      <c r="D47" s="14">
        <v>180</v>
      </c>
      <c r="E47" s="23">
        <f>ROUND(C47*D47,2)</f>
        <v>72</v>
      </c>
      <c r="F47" s="16">
        <v>0</v>
      </c>
      <c r="G47" s="23">
        <f>ROUND(E47*F47,2)</f>
        <v>0</v>
      </c>
      <c r="H47" s="23">
        <f>ROUND(E47-G47,2)</f>
        <v>72</v>
      </c>
    </row>
    <row r="48" spans="1:8" x14ac:dyDescent="0.25">
      <c r="A48" s="13" t="s">
        <v>99</v>
      </c>
      <c r="C48" s="23"/>
      <c r="E48" s="23"/>
    </row>
    <row r="49" spans="1:8" x14ac:dyDescent="0.25">
      <c r="A49" s="14" t="s">
        <v>187</v>
      </c>
      <c r="B49" s="14" t="s">
        <v>48</v>
      </c>
      <c r="C49" s="15">
        <v>4.5</v>
      </c>
      <c r="D49" s="14">
        <v>0.5</v>
      </c>
      <c r="E49" s="23">
        <f>ROUND(C49*D49,2)</f>
        <v>2.25</v>
      </c>
      <c r="F49" s="16">
        <v>0</v>
      </c>
      <c r="G49" s="23">
        <f>ROUND(E49*F49,2)</f>
        <v>0</v>
      </c>
      <c r="H49" s="23">
        <f>ROUND(E49-G49,2)</f>
        <v>2.25</v>
      </c>
    </row>
    <row r="50" spans="1:8" x14ac:dyDescent="0.25">
      <c r="A50" s="13" t="s">
        <v>115</v>
      </c>
      <c r="C50" s="23"/>
      <c r="E50" s="23"/>
    </row>
    <row r="51" spans="1:8" x14ac:dyDescent="0.25">
      <c r="A51" s="14" t="s">
        <v>188</v>
      </c>
      <c r="B51" s="14" t="s">
        <v>48</v>
      </c>
      <c r="C51" s="15">
        <v>8</v>
      </c>
      <c r="D51" s="14">
        <v>1</v>
      </c>
      <c r="E51" s="23">
        <f>ROUND(C51*D51,2)</f>
        <v>8</v>
      </c>
      <c r="F51" s="16">
        <v>0</v>
      </c>
      <c r="G51" s="23">
        <f>ROUND(E51*F51,2)</f>
        <v>0</v>
      </c>
      <c r="H51" s="23">
        <f>ROUND(E51-G51,2)</f>
        <v>8</v>
      </c>
    </row>
    <row r="52" spans="1:8" x14ac:dyDescent="0.25">
      <c r="A52" s="13" t="s">
        <v>117</v>
      </c>
      <c r="C52" s="23"/>
      <c r="E52" s="23"/>
    </row>
    <row r="53" spans="1:8" x14ac:dyDescent="0.25">
      <c r="A53" s="14" t="s">
        <v>118</v>
      </c>
      <c r="B53" s="14" t="s">
        <v>48</v>
      </c>
      <c r="C53" s="15">
        <v>10</v>
      </c>
      <c r="D53" s="14">
        <v>0.33300000000000002</v>
      </c>
      <c r="E53" s="23">
        <f>ROUND(C53*D53,2)</f>
        <v>3.33</v>
      </c>
      <c r="F53" s="16">
        <v>0</v>
      </c>
      <c r="G53" s="23">
        <f>ROUND(E53*F53,2)</f>
        <v>0</v>
      </c>
      <c r="H53" s="23">
        <f>ROUND(E53-G53,2)</f>
        <v>3.33</v>
      </c>
    </row>
    <row r="54" spans="1:8" x14ac:dyDescent="0.25">
      <c r="A54" s="13" t="s">
        <v>37</v>
      </c>
      <c r="C54" s="23"/>
      <c r="E54" s="23"/>
    </row>
    <row r="55" spans="1:8" x14ac:dyDescent="0.25">
      <c r="A55" s="14" t="s">
        <v>38</v>
      </c>
      <c r="B55" s="14" t="s">
        <v>39</v>
      </c>
      <c r="C55" s="15">
        <v>18.690000000000001</v>
      </c>
      <c r="D55" s="14">
        <v>0.52810000000000001</v>
      </c>
      <c r="E55" s="23">
        <f>ROUND(C55*D55,2)</f>
        <v>9.8699999999999992</v>
      </c>
      <c r="F55" s="16">
        <v>0</v>
      </c>
      <c r="G55" s="23">
        <f>ROUND(E55*F55,2)</f>
        <v>0</v>
      </c>
      <c r="H55" s="23">
        <f>ROUND(E55-G55,2)</f>
        <v>9.8699999999999992</v>
      </c>
    </row>
    <row r="56" spans="1:8" x14ac:dyDescent="0.25">
      <c r="A56" s="14" t="s">
        <v>133</v>
      </c>
      <c r="B56" s="14" t="s">
        <v>39</v>
      </c>
      <c r="C56" s="15">
        <v>18.690000000000001</v>
      </c>
      <c r="D56" s="14">
        <v>0.11</v>
      </c>
      <c r="E56" s="23">
        <f>ROUND(C56*D56,2)</f>
        <v>2.06</v>
      </c>
      <c r="F56" s="16">
        <v>0</v>
      </c>
      <c r="G56" s="23">
        <f>ROUND(E56*F56,2)</f>
        <v>0</v>
      </c>
      <c r="H56" s="23">
        <f>ROUND(E56-G56,2)</f>
        <v>2.06</v>
      </c>
    </row>
    <row r="57" spans="1:8" x14ac:dyDescent="0.25">
      <c r="A57" s="13" t="s">
        <v>40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1.125</v>
      </c>
      <c r="E58" s="23">
        <f>ROUND(C58*D58,2)</f>
        <v>10.19</v>
      </c>
      <c r="F58" s="16">
        <v>0</v>
      </c>
      <c r="G58" s="23">
        <f>ROUND(E58*F58,2)</f>
        <v>0</v>
      </c>
      <c r="H58" s="23">
        <f>ROUND(E58-G58,2)</f>
        <v>10.19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3.7499999999999999E-2</v>
      </c>
      <c r="E59" s="23">
        <f>ROUND(C59*D59,2)</f>
        <v>0.34</v>
      </c>
      <c r="F59" s="16">
        <v>0</v>
      </c>
      <c r="G59" s="23">
        <f>ROUND(E59*F59,2)</f>
        <v>0</v>
      </c>
      <c r="H59" s="23">
        <f>ROUND(E59-G59,2)</f>
        <v>0.34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0.47960000000000003</v>
      </c>
      <c r="E65" s="23">
        <f>ROUND(C65*D65,2)</f>
        <v>8.9700000000000006</v>
      </c>
      <c r="F65" s="16">
        <v>0</v>
      </c>
      <c r="G65" s="23">
        <f>ROUND(E65*F65,2)</f>
        <v>0</v>
      </c>
      <c r="H65" s="23">
        <f>ROUND(E65-G65,2)</f>
        <v>8.9700000000000006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7.4504999999999999</v>
      </c>
      <c r="E67" s="23">
        <f>ROUND(C67*D67,2)</f>
        <v>21.31</v>
      </c>
      <c r="F67" s="16">
        <v>0</v>
      </c>
      <c r="G67" s="23">
        <f>ROUND(E67*F67,2)</f>
        <v>0</v>
      </c>
      <c r="H67" s="23">
        <f>ROUND(E67-G67,2)</f>
        <v>21.31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2.4064000000000001</v>
      </c>
      <c r="E68" s="23">
        <f>ROUND(C68*D68,2)</f>
        <v>6.88</v>
      </c>
      <c r="F68" s="16">
        <v>0</v>
      </c>
      <c r="G68" s="23">
        <f>ROUND(E68*F68,2)</f>
        <v>0</v>
      </c>
      <c r="H68" s="23">
        <f>ROUND(E68-G68,2)</f>
        <v>6.88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18.736499999999999</v>
      </c>
      <c r="E69" s="23">
        <f>ROUND(C69*D69,2)</f>
        <v>53.59</v>
      </c>
      <c r="F69" s="16">
        <v>0</v>
      </c>
      <c r="G69" s="23">
        <f>ROUND(E69*F69,2)</f>
        <v>0</v>
      </c>
      <c r="H69" s="23">
        <f>ROUND(E69-G69,2)</f>
        <v>53.59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10.58</v>
      </c>
      <c r="D71" s="14">
        <v>1</v>
      </c>
      <c r="E71" s="23">
        <f>ROUND(C71*D71,2)</f>
        <v>10.58</v>
      </c>
      <c r="F71" s="16">
        <v>0</v>
      </c>
      <c r="G71" s="23">
        <f>ROUND(E71*F71,2)</f>
        <v>0</v>
      </c>
      <c r="H71" s="23">
        <f t="shared" ref="H71:H77" si="3">ROUND(E71-G71,2)</f>
        <v>10.58</v>
      </c>
    </row>
    <row r="72" spans="1:8" x14ac:dyDescent="0.25">
      <c r="A72" s="14" t="s">
        <v>38</v>
      </c>
      <c r="B72" s="14" t="s">
        <v>48</v>
      </c>
      <c r="C72" s="15">
        <v>5.88</v>
      </c>
      <c r="D72" s="14">
        <v>1</v>
      </c>
      <c r="E72" s="23">
        <f>ROUND(C72*D72,2)</f>
        <v>5.88</v>
      </c>
      <c r="F72" s="16">
        <v>0</v>
      </c>
      <c r="G72" s="23">
        <f>ROUND(E72*F72,2)</f>
        <v>0</v>
      </c>
      <c r="H72" s="23">
        <f t="shared" si="3"/>
        <v>5.88</v>
      </c>
    </row>
    <row r="73" spans="1:8" x14ac:dyDescent="0.25">
      <c r="A73" s="14" t="s">
        <v>133</v>
      </c>
      <c r="B73" s="14" t="s">
        <v>48</v>
      </c>
      <c r="C73" s="15">
        <v>6.44</v>
      </c>
      <c r="D73" s="14">
        <v>1</v>
      </c>
      <c r="E73" s="23">
        <f>ROUND(C73*D73,2)</f>
        <v>6.44</v>
      </c>
      <c r="F73" s="16">
        <v>0</v>
      </c>
      <c r="G73" s="23">
        <f>ROUND(E73*F73,2)</f>
        <v>0</v>
      </c>
      <c r="H73" s="23">
        <f t="shared" si="3"/>
        <v>6.44</v>
      </c>
    </row>
    <row r="74" spans="1:8" x14ac:dyDescent="0.25">
      <c r="A74" s="14" t="s">
        <v>189</v>
      </c>
      <c r="B74" s="14" t="s">
        <v>48</v>
      </c>
      <c r="C74" s="15">
        <v>13.96</v>
      </c>
      <c r="D74" s="14">
        <v>1</v>
      </c>
      <c r="E74" s="23">
        <f>ROUND(C74*D74,2)</f>
        <v>13.96</v>
      </c>
      <c r="F74" s="16">
        <v>0</v>
      </c>
      <c r="G74" s="23">
        <f>ROUND(E74*F74,2)</f>
        <v>0</v>
      </c>
      <c r="H74" s="23">
        <f t="shared" si="3"/>
        <v>13.96</v>
      </c>
    </row>
    <row r="75" spans="1:8" x14ac:dyDescent="0.25">
      <c r="A75" s="9" t="s">
        <v>49</v>
      </c>
      <c r="B75" s="9" t="s">
        <v>48</v>
      </c>
      <c r="C75" s="10">
        <v>34.75</v>
      </c>
      <c r="D75" s="9">
        <v>1</v>
      </c>
      <c r="E75" s="22">
        <f>ROUND(C75*D75,2)</f>
        <v>34.75</v>
      </c>
      <c r="F75" s="11">
        <v>0</v>
      </c>
      <c r="G75" s="22">
        <f>ROUND(E75*F75,2)</f>
        <v>0</v>
      </c>
      <c r="H75" s="22">
        <f t="shared" si="3"/>
        <v>34.75</v>
      </c>
    </row>
    <row r="76" spans="1:8" x14ac:dyDescent="0.25">
      <c r="A76" s="7" t="s">
        <v>50</v>
      </c>
      <c r="C76" s="23"/>
      <c r="E76" s="23">
        <f>SUM(E12:E75)</f>
        <v>1094.0300000000004</v>
      </c>
      <c r="G76" s="12">
        <f>SUM(G12:G75)</f>
        <v>0</v>
      </c>
      <c r="H76" s="12">
        <f t="shared" si="3"/>
        <v>1094.03</v>
      </c>
    </row>
    <row r="77" spans="1:8" x14ac:dyDescent="0.25">
      <c r="A77" s="7" t="s">
        <v>51</v>
      </c>
      <c r="C77" s="23"/>
      <c r="E77" s="23">
        <f>+E8-E76</f>
        <v>-14.030000000000427</v>
      </c>
      <c r="G77" s="12">
        <f>+G8-G76</f>
        <v>0</v>
      </c>
      <c r="H77" s="12">
        <f t="shared" si="3"/>
        <v>-14.03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30.4</v>
      </c>
      <c r="D80" s="14">
        <v>1</v>
      </c>
      <c r="E80" s="23">
        <f>ROUND(C80*D80,2)</f>
        <v>30.4</v>
      </c>
      <c r="F80" s="16">
        <v>0</v>
      </c>
      <c r="G80" s="23">
        <f>ROUND(E80*F80,2)</f>
        <v>0</v>
      </c>
      <c r="H80" s="23">
        <f t="shared" ref="H80:H86" si="4">ROUND(E80-G80,2)</f>
        <v>30.4</v>
      </c>
    </row>
    <row r="81" spans="1:8" x14ac:dyDescent="0.25">
      <c r="A81" s="14" t="s">
        <v>38</v>
      </c>
      <c r="B81" s="14" t="s">
        <v>48</v>
      </c>
      <c r="C81" s="15">
        <v>45.59</v>
      </c>
      <c r="D81" s="14">
        <v>1</v>
      </c>
      <c r="E81" s="23">
        <f>ROUND(C81*D81,2)</f>
        <v>45.59</v>
      </c>
      <c r="F81" s="16">
        <v>0</v>
      </c>
      <c r="G81" s="23">
        <f>ROUND(E81*F81,2)</f>
        <v>0</v>
      </c>
      <c r="H81" s="23">
        <f t="shared" si="4"/>
        <v>45.59</v>
      </c>
    </row>
    <row r="82" spans="1:8" x14ac:dyDescent="0.25">
      <c r="A82" s="14" t="s">
        <v>133</v>
      </c>
      <c r="B82" s="14" t="s">
        <v>48</v>
      </c>
      <c r="C82" s="15">
        <v>30.83</v>
      </c>
      <c r="D82" s="14">
        <v>1</v>
      </c>
      <c r="E82" s="23">
        <f>ROUND(C82*D82,2)</f>
        <v>30.83</v>
      </c>
      <c r="F82" s="16">
        <v>0</v>
      </c>
      <c r="G82" s="23">
        <f>ROUND(E82*F82,2)</f>
        <v>0</v>
      </c>
      <c r="H82" s="23">
        <f t="shared" si="4"/>
        <v>30.83</v>
      </c>
    </row>
    <row r="83" spans="1:8" x14ac:dyDescent="0.25">
      <c r="A83" s="9" t="s">
        <v>189</v>
      </c>
      <c r="B83" s="9" t="s">
        <v>48</v>
      </c>
      <c r="C83" s="10">
        <v>92.02</v>
      </c>
      <c r="D83" s="9">
        <v>1</v>
      </c>
      <c r="E83" s="22">
        <f>ROUND(C83*D83,2)</f>
        <v>92.02</v>
      </c>
      <c r="F83" s="11">
        <v>0</v>
      </c>
      <c r="G83" s="22">
        <f>ROUND(E83*F83,2)</f>
        <v>0</v>
      </c>
      <c r="H83" s="22">
        <f t="shared" si="4"/>
        <v>92.02</v>
      </c>
    </row>
    <row r="84" spans="1:8" x14ac:dyDescent="0.25">
      <c r="A84" s="7" t="s">
        <v>53</v>
      </c>
      <c r="C84" s="23"/>
      <c r="E84" s="23">
        <f>SUM(E80:E83)</f>
        <v>198.84</v>
      </c>
      <c r="G84" s="12">
        <f>SUM(G80:G83)</f>
        <v>0</v>
      </c>
      <c r="H84" s="12">
        <f t="shared" si="4"/>
        <v>198.84</v>
      </c>
    </row>
    <row r="85" spans="1:8" x14ac:dyDescent="0.25">
      <c r="A85" s="7" t="s">
        <v>54</v>
      </c>
      <c r="C85" s="23"/>
      <c r="E85" s="23">
        <f>+E76+E84</f>
        <v>1292.8700000000003</v>
      </c>
      <c r="G85" s="12">
        <f>+G76+G84</f>
        <v>0</v>
      </c>
      <c r="H85" s="12">
        <f t="shared" si="4"/>
        <v>1292.8699999999999</v>
      </c>
    </row>
    <row r="86" spans="1:8" x14ac:dyDescent="0.25">
      <c r="A86" s="7" t="s">
        <v>55</v>
      </c>
      <c r="C86" s="23"/>
      <c r="E86" s="23">
        <f>+E8-E85</f>
        <v>-212.87000000000035</v>
      </c>
      <c r="G86" s="12">
        <f>+G8-G85</f>
        <v>0</v>
      </c>
      <c r="H86" s="12">
        <f t="shared" si="4"/>
        <v>-212.87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A89" s="7" t="s">
        <v>120</v>
      </c>
      <c r="C89" s="23"/>
      <c r="E89" s="23"/>
    </row>
    <row r="90" spans="1:8" x14ac:dyDescent="0.25">
      <c r="A90" s="7" t="s">
        <v>121</v>
      </c>
      <c r="C90" s="23"/>
      <c r="E90" s="23"/>
    </row>
    <row r="91" spans="1:8" x14ac:dyDescent="0.25">
      <c r="A91" s="7"/>
      <c r="C91" s="23"/>
      <c r="E91" s="23"/>
    </row>
    <row r="98" spans="1:8" x14ac:dyDescent="0.25">
      <c r="A98" t="str" cm="1">
        <f t="array" aca="1" ref="A98" ca="1">MID(CELL("filename",A1),FIND("]",CELL("filename",A1))+1,256)</f>
        <v>rice19</v>
      </c>
    </row>
    <row r="99" spans="1:8" x14ac:dyDescent="0.25">
      <c r="A99" s="7" t="s">
        <v>50</v>
      </c>
      <c r="E99" s="25">
        <f>VLOOKUP(A99,$A$1:$H$98,5,FALSE)</f>
        <v>1094.0300000000004</v>
      </c>
    </row>
    <row r="100" spans="1:8" x14ac:dyDescent="0.25">
      <c r="A100" s="7" t="s">
        <v>288</v>
      </c>
      <c r="E100" s="25">
        <f>VLOOKUP(A100,$A$1:$H$98,5,FALSE)</f>
        <v>198.84</v>
      </c>
    </row>
    <row r="101" spans="1:8" x14ac:dyDescent="0.25">
      <c r="A101" s="7" t="s">
        <v>289</v>
      </c>
      <c r="E101" s="25">
        <f t="shared" ref="E101:E102" si="5">VLOOKUP(A101,$A$1:$H$98,5,FALSE)</f>
        <v>1292.8700000000003</v>
      </c>
    </row>
    <row r="102" spans="1:8" x14ac:dyDescent="0.25">
      <c r="A102" s="7" t="s">
        <v>55</v>
      </c>
      <c r="E102" s="25">
        <f t="shared" si="5"/>
        <v>-212.87000000000035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34FA-5864-4943-831D-94CA2E6D088C}">
  <sheetPr codeName="Sheet62"/>
  <dimension ref="A1:H116"/>
  <sheetViews>
    <sheetView topLeftCell="A94" workbookViewId="0">
      <selection activeCell="A98" sqref="A98:E102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81" t="s">
        <v>230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518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510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3.5</v>
      </c>
      <c r="E12" s="23">
        <f>ROUND(C12*D12,2)</f>
        <v>28.18</v>
      </c>
      <c r="F12" s="16">
        <v>0</v>
      </c>
      <c r="G12" s="23">
        <f>ROUND(E12*F12,2)</f>
        <v>0</v>
      </c>
      <c r="H12" s="23">
        <f>ROUND(E12-G12,2)</f>
        <v>28.18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5.94</v>
      </c>
      <c r="E18" s="23">
        <f>ROUND(C18*D18,2)</f>
        <v>154.32</v>
      </c>
      <c r="F18" s="16">
        <v>0</v>
      </c>
      <c r="G18" s="23">
        <f>ROUND(E18*F18,2)</f>
        <v>0</v>
      </c>
      <c r="H18" s="23">
        <f>ROUND(E18-G18,2)</f>
        <v>154.32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80</v>
      </c>
      <c r="E21" s="23">
        <f t="shared" ref="E21:E29" si="0">ROUND(C21*D21,2)</f>
        <v>9.6</v>
      </c>
      <c r="F21" s="16">
        <v>0</v>
      </c>
      <c r="G21" s="23">
        <f t="shared" ref="G21:G29" si="1">ROUND(E21*F21,2)</f>
        <v>0</v>
      </c>
      <c r="H21" s="23">
        <f t="shared" ref="H21:H29" si="2">ROUND(E21-G21,2)</f>
        <v>9.6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169</v>
      </c>
      <c r="B23" s="14" t="s">
        <v>26</v>
      </c>
      <c r="C23" s="15">
        <v>14.95</v>
      </c>
      <c r="D23" s="14">
        <v>1.3</v>
      </c>
      <c r="E23" s="23">
        <f t="shared" si="0"/>
        <v>19.440000000000001</v>
      </c>
      <c r="F23" s="16">
        <v>0</v>
      </c>
      <c r="G23" s="23">
        <f t="shared" si="1"/>
        <v>0</v>
      </c>
      <c r="H23" s="23">
        <f t="shared" si="2"/>
        <v>19.440000000000001</v>
      </c>
    </row>
    <row r="24" spans="1:8" x14ac:dyDescent="0.25">
      <c r="A24" s="14" t="s">
        <v>170</v>
      </c>
      <c r="B24" s="14" t="s">
        <v>18</v>
      </c>
      <c r="C24" s="15">
        <v>7.46</v>
      </c>
      <c r="D24" s="14">
        <v>3</v>
      </c>
      <c r="E24" s="23">
        <f t="shared" si="0"/>
        <v>22.38</v>
      </c>
      <c r="F24" s="16">
        <v>0</v>
      </c>
      <c r="G24" s="23">
        <f t="shared" si="1"/>
        <v>0</v>
      </c>
      <c r="H24" s="23">
        <f t="shared" si="2"/>
        <v>22.38</v>
      </c>
    </row>
    <row r="25" spans="1:8" x14ac:dyDescent="0.25">
      <c r="A25" s="14" t="s">
        <v>524</v>
      </c>
      <c r="B25" s="14" t="s">
        <v>18</v>
      </c>
      <c r="C25" s="15">
        <v>1.1399999999999999</v>
      </c>
      <c r="D25" s="14">
        <v>15.5</v>
      </c>
      <c r="E25" s="23">
        <f t="shared" si="0"/>
        <v>17.670000000000002</v>
      </c>
      <c r="F25" s="16">
        <v>0</v>
      </c>
      <c r="G25" s="23">
        <f t="shared" si="1"/>
        <v>0</v>
      </c>
      <c r="H25" s="23">
        <f t="shared" si="2"/>
        <v>17.670000000000002</v>
      </c>
    </row>
    <row r="26" spans="1:8" x14ac:dyDescent="0.25">
      <c r="A26" s="14" t="s">
        <v>172</v>
      </c>
      <c r="B26" s="14" t="s">
        <v>26</v>
      </c>
      <c r="C26" s="15">
        <v>17.36</v>
      </c>
      <c r="D26" s="14">
        <v>2</v>
      </c>
      <c r="E26" s="23">
        <f t="shared" si="0"/>
        <v>34.72</v>
      </c>
      <c r="F26" s="16">
        <v>0</v>
      </c>
      <c r="G26" s="23">
        <f t="shared" si="1"/>
        <v>0</v>
      </c>
      <c r="H26" s="23">
        <f t="shared" si="2"/>
        <v>34.72</v>
      </c>
    </row>
    <row r="27" spans="1:8" x14ac:dyDescent="0.25">
      <c r="A27" s="14" t="s">
        <v>313</v>
      </c>
      <c r="B27" s="14" t="s">
        <v>18</v>
      </c>
      <c r="C27" s="15">
        <v>0.55000000000000004</v>
      </c>
      <c r="D27" s="14">
        <v>6</v>
      </c>
      <c r="E27" s="23">
        <f t="shared" si="0"/>
        <v>3.3</v>
      </c>
      <c r="F27" s="16">
        <v>0</v>
      </c>
      <c r="G27" s="23">
        <f t="shared" si="1"/>
        <v>0</v>
      </c>
      <c r="H27" s="23">
        <f t="shared" si="2"/>
        <v>3.3</v>
      </c>
    </row>
    <row r="28" spans="1:8" x14ac:dyDescent="0.25">
      <c r="A28" s="14" t="s">
        <v>202</v>
      </c>
      <c r="B28" s="14" t="s">
        <v>18</v>
      </c>
      <c r="C28" s="15">
        <v>7.34</v>
      </c>
      <c r="D28" s="14">
        <v>1.5</v>
      </c>
      <c r="E28" s="23">
        <f t="shared" si="0"/>
        <v>11.01</v>
      </c>
      <c r="F28" s="16">
        <v>0</v>
      </c>
      <c r="G28" s="23">
        <f t="shared" si="1"/>
        <v>0</v>
      </c>
      <c r="H28" s="23">
        <f t="shared" si="2"/>
        <v>11.01</v>
      </c>
    </row>
    <row r="29" spans="1:8" x14ac:dyDescent="0.25">
      <c r="A29" s="14" t="s">
        <v>174</v>
      </c>
      <c r="B29" s="14" t="s">
        <v>18</v>
      </c>
      <c r="C29" s="15">
        <v>2.69</v>
      </c>
      <c r="D29" s="14">
        <v>7.5</v>
      </c>
      <c r="E29" s="23">
        <f t="shared" si="0"/>
        <v>20.18</v>
      </c>
      <c r="F29" s="16">
        <v>0</v>
      </c>
      <c r="G29" s="23">
        <f t="shared" si="1"/>
        <v>0</v>
      </c>
      <c r="H29" s="23">
        <f t="shared" si="2"/>
        <v>20.18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397</v>
      </c>
      <c r="B31" s="14" t="s">
        <v>18</v>
      </c>
      <c r="C31" s="15">
        <v>1.19</v>
      </c>
      <c r="D31" s="14">
        <v>8</v>
      </c>
      <c r="E31" s="23">
        <f>ROUND(C31*D31,2)</f>
        <v>9.52</v>
      </c>
      <c r="F31" s="16">
        <v>0</v>
      </c>
      <c r="G31" s="23">
        <f>ROUND(E31*F31,2)</f>
        <v>0</v>
      </c>
      <c r="H31" s="23">
        <f>ROUND(E31-G31,2)</f>
        <v>9.52</v>
      </c>
    </row>
    <row r="32" spans="1:8" x14ac:dyDescent="0.25">
      <c r="A32" s="14" t="s">
        <v>507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525</v>
      </c>
      <c r="B34" s="14" t="s">
        <v>29</v>
      </c>
      <c r="C34" s="15">
        <v>8.89</v>
      </c>
      <c r="D34" s="14">
        <v>26.75</v>
      </c>
      <c r="E34" s="23">
        <f>ROUND(C34*D34,2)</f>
        <v>237.81</v>
      </c>
      <c r="F34" s="16">
        <v>0</v>
      </c>
      <c r="G34" s="23">
        <f>ROUND(E34*F34,2)</f>
        <v>0</v>
      </c>
      <c r="H34" s="23">
        <f>ROUND(E34-G34,2)</f>
        <v>237.81</v>
      </c>
    </row>
    <row r="35" spans="1:8" x14ac:dyDescent="0.25">
      <c r="A35" s="14" t="s">
        <v>176</v>
      </c>
      <c r="B35" s="14" t="s">
        <v>177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180</v>
      </c>
      <c r="B37" s="14" t="s">
        <v>26</v>
      </c>
      <c r="C37" s="15">
        <v>3.5</v>
      </c>
      <c r="D37" s="14">
        <v>1.5</v>
      </c>
      <c r="E37" s="23">
        <f>ROUND(C37*D37,2)</f>
        <v>5.25</v>
      </c>
      <c r="F37" s="16">
        <v>0</v>
      </c>
      <c r="G37" s="23">
        <f>ROUND(E37*F37,2)</f>
        <v>0</v>
      </c>
      <c r="H37" s="23">
        <f>ROUND(E37-G37,2)</f>
        <v>5.25</v>
      </c>
    </row>
    <row r="38" spans="1:8" x14ac:dyDescent="0.25">
      <c r="A38" s="14" t="s">
        <v>179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25">
      <c r="A39" s="14" t="s">
        <v>182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25">
      <c r="A40" s="13" t="s">
        <v>61</v>
      </c>
      <c r="C40" s="23"/>
      <c r="E40" s="23"/>
    </row>
    <row r="41" spans="1:8" x14ac:dyDescent="0.25">
      <c r="A41" s="14" t="s">
        <v>183</v>
      </c>
      <c r="B41" s="14" t="s">
        <v>21</v>
      </c>
      <c r="C41" s="15">
        <v>13.6</v>
      </c>
      <c r="D41" s="14">
        <v>6.94</v>
      </c>
      <c r="E41" s="23">
        <f>ROUND(C41*D41,2)</f>
        <v>94.38</v>
      </c>
      <c r="F41" s="16">
        <v>0</v>
      </c>
      <c r="G41" s="23">
        <f>ROUND(E41*F41,2)</f>
        <v>0</v>
      </c>
      <c r="H41" s="23">
        <f>ROUND(E41-G41,2)</f>
        <v>94.38</v>
      </c>
    </row>
    <row r="42" spans="1:8" x14ac:dyDescent="0.25">
      <c r="A42" s="13" t="s">
        <v>130</v>
      </c>
      <c r="C42" s="23"/>
      <c r="E42" s="23"/>
    </row>
    <row r="43" spans="1:8" x14ac:dyDescent="0.25">
      <c r="A43" s="14" t="s">
        <v>184</v>
      </c>
      <c r="B43" s="14" t="s">
        <v>123</v>
      </c>
      <c r="C43" s="15">
        <v>0.3</v>
      </c>
      <c r="D43" s="14">
        <v>180</v>
      </c>
      <c r="E43" s="23">
        <f>ROUND(C43*D43,2)</f>
        <v>54</v>
      </c>
      <c r="F43" s="16">
        <v>0</v>
      </c>
      <c r="G43" s="23">
        <f>ROUND(E43*F43,2)</f>
        <v>0</v>
      </c>
      <c r="H43" s="23">
        <f>ROUND(E43-G43,2)</f>
        <v>54</v>
      </c>
    </row>
    <row r="44" spans="1:8" x14ac:dyDescent="0.25">
      <c r="A44" s="13" t="s">
        <v>185</v>
      </c>
      <c r="C44" s="23"/>
      <c r="E44" s="23"/>
    </row>
    <row r="45" spans="1:8" x14ac:dyDescent="0.25">
      <c r="A45" s="14" t="s">
        <v>186</v>
      </c>
      <c r="B45" s="14" t="s">
        <v>123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25">
      <c r="A46" s="13" t="s">
        <v>115</v>
      </c>
      <c r="C46" s="23"/>
      <c r="E46" s="23"/>
    </row>
    <row r="47" spans="1:8" x14ac:dyDescent="0.25">
      <c r="A47" s="14" t="s">
        <v>188</v>
      </c>
      <c r="B47" s="14" t="s">
        <v>48</v>
      </c>
      <c r="C47" s="15">
        <v>8</v>
      </c>
      <c r="D47" s="14">
        <v>1</v>
      </c>
      <c r="E47" s="23">
        <f>ROUND(C47*D47,2)</f>
        <v>8</v>
      </c>
      <c r="F47" s="16">
        <v>0</v>
      </c>
      <c r="G47" s="23">
        <f>ROUND(E47*F47,2)</f>
        <v>0</v>
      </c>
      <c r="H47" s="23">
        <f>ROUND(E47-G47,2)</f>
        <v>8</v>
      </c>
    </row>
    <row r="48" spans="1:8" x14ac:dyDescent="0.25">
      <c r="A48" s="13" t="s">
        <v>117</v>
      </c>
      <c r="C48" s="23"/>
      <c r="E48" s="23"/>
    </row>
    <row r="49" spans="1:8" x14ac:dyDescent="0.25">
      <c r="A49" s="14" t="s">
        <v>118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25">
      <c r="A50" s="13" t="s">
        <v>37</v>
      </c>
      <c r="C50" s="23"/>
      <c r="E50" s="23"/>
    </row>
    <row r="51" spans="1:8" x14ac:dyDescent="0.25">
      <c r="A51" s="14" t="s">
        <v>38</v>
      </c>
      <c r="B51" s="14" t="s">
        <v>39</v>
      </c>
      <c r="C51" s="15">
        <v>18.690000000000001</v>
      </c>
      <c r="D51" s="14">
        <v>0.42280000000000001</v>
      </c>
      <c r="E51" s="23">
        <f>ROUND(C51*D51,2)</f>
        <v>7.9</v>
      </c>
      <c r="F51" s="16">
        <v>0</v>
      </c>
      <c r="G51" s="23">
        <f>ROUND(E51*F51,2)</f>
        <v>0</v>
      </c>
      <c r="H51" s="23">
        <f>ROUND(E51-G51,2)</f>
        <v>7.9</v>
      </c>
    </row>
    <row r="52" spans="1:8" x14ac:dyDescent="0.25">
      <c r="A52" s="14" t="s">
        <v>133</v>
      </c>
      <c r="B52" s="14" t="s">
        <v>39</v>
      </c>
      <c r="C52" s="15">
        <v>18.690000000000001</v>
      </c>
      <c r="D52" s="14">
        <v>0.11</v>
      </c>
      <c r="E52" s="23">
        <f>ROUND(C52*D52,2)</f>
        <v>2.06</v>
      </c>
      <c r="F52" s="16">
        <v>0</v>
      </c>
      <c r="G52" s="23">
        <f>ROUND(E52*F52,2)</f>
        <v>0</v>
      </c>
      <c r="H52" s="23">
        <f>ROUND(E52-G52,2)</f>
        <v>2.06</v>
      </c>
    </row>
    <row r="53" spans="1:8" x14ac:dyDescent="0.25">
      <c r="A53" s="13" t="s">
        <v>40</v>
      </c>
      <c r="C53" s="23"/>
      <c r="E53" s="23"/>
    </row>
    <row r="54" spans="1:8" x14ac:dyDescent="0.25">
      <c r="A54" s="14" t="s">
        <v>41</v>
      </c>
      <c r="B54" s="14" t="s">
        <v>39</v>
      </c>
      <c r="C54" s="15">
        <v>9.06</v>
      </c>
      <c r="D54" s="14">
        <v>1.05</v>
      </c>
      <c r="E54" s="23">
        <f>ROUND(C54*D54,2)</f>
        <v>9.51</v>
      </c>
      <c r="F54" s="16">
        <v>0</v>
      </c>
      <c r="G54" s="23">
        <f>ROUND(E54*F54,2)</f>
        <v>0</v>
      </c>
      <c r="H54" s="23">
        <f>ROUND(E54-G54,2)</f>
        <v>9.51</v>
      </c>
    </row>
    <row r="55" spans="1:8" x14ac:dyDescent="0.25">
      <c r="A55" s="13" t="s">
        <v>43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0.25</v>
      </c>
      <c r="E56" s="23">
        <f>ROUND(C56*D56,2)</f>
        <v>2.27</v>
      </c>
      <c r="F56" s="16">
        <v>0</v>
      </c>
      <c r="G56" s="23">
        <f>ROUND(E56*F56,2)</f>
        <v>0</v>
      </c>
      <c r="H56" s="23">
        <f>ROUND(E56-G56,2)</f>
        <v>2.27</v>
      </c>
    </row>
    <row r="57" spans="1:8" x14ac:dyDescent="0.25">
      <c r="A57" s="14" t="s">
        <v>42</v>
      </c>
      <c r="B57" s="14" t="s">
        <v>39</v>
      </c>
      <c r="C57" s="15">
        <v>9.06</v>
      </c>
      <c r="D57" s="14">
        <v>7.8600000000000003E-2</v>
      </c>
      <c r="E57" s="23">
        <f>ROUND(C57*D57,2)</f>
        <v>0.71</v>
      </c>
      <c r="F57" s="16">
        <v>0</v>
      </c>
      <c r="G57" s="23">
        <f>ROUND(E57*F57,2)</f>
        <v>0</v>
      </c>
      <c r="H57" s="23">
        <f>ROUND(E57-G57,2)</f>
        <v>0.71</v>
      </c>
    </row>
    <row r="58" spans="1:8" x14ac:dyDescent="0.25">
      <c r="A58" s="13" t="s">
        <v>100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0.7</v>
      </c>
      <c r="E59" s="23">
        <f>ROUND(C59*D59,2)</f>
        <v>6.34</v>
      </c>
      <c r="F59" s="16">
        <v>0</v>
      </c>
      <c r="G59" s="23">
        <f>ROUND(E59*F59,2)</f>
        <v>0</v>
      </c>
      <c r="H59" s="23">
        <f>ROUND(E59-G59,2)</f>
        <v>6.34</v>
      </c>
    </row>
    <row r="60" spans="1:8" x14ac:dyDescent="0.25">
      <c r="A60" s="14" t="s">
        <v>44</v>
      </c>
      <c r="B60" s="14" t="s">
        <v>39</v>
      </c>
      <c r="C60" s="15">
        <v>18.7</v>
      </c>
      <c r="D60" s="14">
        <v>0.47960000000000003</v>
      </c>
      <c r="E60" s="23">
        <f>ROUND(C60*D60,2)</f>
        <v>8.9700000000000006</v>
      </c>
      <c r="F60" s="16">
        <v>0</v>
      </c>
      <c r="G60" s="23">
        <f>ROUND(E60*F60,2)</f>
        <v>0</v>
      </c>
      <c r="H60" s="23">
        <f>ROUND(E60-G60,2)</f>
        <v>8.9700000000000006</v>
      </c>
    </row>
    <row r="61" spans="1:8" x14ac:dyDescent="0.25">
      <c r="A61" s="13" t="s">
        <v>45</v>
      </c>
      <c r="C61" s="23"/>
      <c r="E61" s="23"/>
    </row>
    <row r="62" spans="1:8" x14ac:dyDescent="0.25">
      <c r="A62" s="14" t="s">
        <v>38</v>
      </c>
      <c r="B62" s="14" t="s">
        <v>19</v>
      </c>
      <c r="C62" s="15">
        <v>2.86</v>
      </c>
      <c r="D62" s="14">
        <v>6.5293999999999999</v>
      </c>
      <c r="E62" s="23">
        <f>ROUND(C62*D62,2)</f>
        <v>18.670000000000002</v>
      </c>
      <c r="F62" s="16">
        <v>0</v>
      </c>
      <c r="G62" s="23">
        <f>ROUND(E62*F62,2)</f>
        <v>0</v>
      </c>
      <c r="H62" s="23">
        <f>ROUND(E62-G62,2)</f>
        <v>18.670000000000002</v>
      </c>
    </row>
    <row r="63" spans="1:8" x14ac:dyDescent="0.25">
      <c r="A63" s="14" t="s">
        <v>133</v>
      </c>
      <c r="B63" s="14" t="s">
        <v>19</v>
      </c>
      <c r="C63" s="15">
        <v>2.86</v>
      </c>
      <c r="D63" s="14">
        <v>2.4064000000000001</v>
      </c>
      <c r="E63" s="23">
        <f>ROUND(C63*D63,2)</f>
        <v>6.88</v>
      </c>
      <c r="F63" s="16">
        <v>0</v>
      </c>
      <c r="G63" s="23">
        <f>ROUND(E63*F63,2)</f>
        <v>0</v>
      </c>
      <c r="H63" s="23">
        <f>ROUND(E63-G63,2)</f>
        <v>6.88</v>
      </c>
    </row>
    <row r="64" spans="1:8" x14ac:dyDescent="0.25">
      <c r="A64" s="14" t="s">
        <v>189</v>
      </c>
      <c r="B64" s="14" t="s">
        <v>19</v>
      </c>
      <c r="C64" s="15">
        <v>2.86</v>
      </c>
      <c r="D64" s="14">
        <v>15.4779</v>
      </c>
      <c r="E64" s="23">
        <f>ROUND(C64*D64,2)</f>
        <v>44.27</v>
      </c>
      <c r="F64" s="16">
        <v>0</v>
      </c>
      <c r="G64" s="23">
        <f>ROUND(E64*F64,2)</f>
        <v>0</v>
      </c>
      <c r="H64" s="23">
        <f>ROUND(E64-G64,2)</f>
        <v>44.27</v>
      </c>
    </row>
    <row r="65" spans="1:8" x14ac:dyDescent="0.25">
      <c r="A65" s="13" t="s">
        <v>47</v>
      </c>
      <c r="C65" s="23"/>
      <c r="E65" s="23"/>
    </row>
    <row r="66" spans="1:8" x14ac:dyDescent="0.25">
      <c r="A66" s="14" t="s">
        <v>42</v>
      </c>
      <c r="B66" s="14" t="s">
        <v>48</v>
      </c>
      <c r="C66" s="15">
        <v>10.33</v>
      </c>
      <c r="D66" s="14">
        <v>1</v>
      </c>
      <c r="E66" s="23">
        <f>ROUND(C66*D66,2)</f>
        <v>10.33</v>
      </c>
      <c r="F66" s="16">
        <v>0</v>
      </c>
      <c r="G66" s="23">
        <f>ROUND(E66*F66,2)</f>
        <v>0</v>
      </c>
      <c r="H66" s="23">
        <f t="shared" ref="H66:H72" si="3">ROUND(E66-G66,2)</f>
        <v>10.33</v>
      </c>
    </row>
    <row r="67" spans="1:8" x14ac:dyDescent="0.25">
      <c r="A67" s="14" t="s">
        <v>38</v>
      </c>
      <c r="B67" s="14" t="s">
        <v>48</v>
      </c>
      <c r="C67" s="15">
        <v>5.17</v>
      </c>
      <c r="D67" s="14">
        <v>1</v>
      </c>
      <c r="E67" s="23">
        <f>ROUND(C67*D67,2)</f>
        <v>5.17</v>
      </c>
      <c r="F67" s="16">
        <v>0</v>
      </c>
      <c r="G67" s="23">
        <f>ROUND(E67*F67,2)</f>
        <v>0</v>
      </c>
      <c r="H67" s="23">
        <f t="shared" si="3"/>
        <v>5.17</v>
      </c>
    </row>
    <row r="68" spans="1:8" x14ac:dyDescent="0.25">
      <c r="A68" s="14" t="s">
        <v>133</v>
      </c>
      <c r="B68" s="14" t="s">
        <v>48</v>
      </c>
      <c r="C68" s="15">
        <v>6.44</v>
      </c>
      <c r="D68" s="14">
        <v>1</v>
      </c>
      <c r="E68" s="23">
        <f>ROUND(C68*D68,2)</f>
        <v>6.44</v>
      </c>
      <c r="F68" s="16">
        <v>0</v>
      </c>
      <c r="G68" s="23">
        <f>ROUND(E68*F68,2)</f>
        <v>0</v>
      </c>
      <c r="H68" s="23">
        <f t="shared" si="3"/>
        <v>6.44</v>
      </c>
    </row>
    <row r="69" spans="1:8" x14ac:dyDescent="0.25">
      <c r="A69" s="14" t="s">
        <v>189</v>
      </c>
      <c r="B69" s="14" t="s">
        <v>48</v>
      </c>
      <c r="C69" s="15">
        <v>11.8</v>
      </c>
      <c r="D69" s="14">
        <v>1</v>
      </c>
      <c r="E69" s="23">
        <f>ROUND(C69*D69,2)</f>
        <v>11.8</v>
      </c>
      <c r="F69" s="16">
        <v>0</v>
      </c>
      <c r="G69" s="23">
        <f>ROUND(E69*F69,2)</f>
        <v>0</v>
      </c>
      <c r="H69" s="23">
        <f t="shared" si="3"/>
        <v>11.8</v>
      </c>
    </row>
    <row r="70" spans="1:8" x14ac:dyDescent="0.25">
      <c r="A70" s="9" t="s">
        <v>49</v>
      </c>
      <c r="B70" s="9" t="s">
        <v>48</v>
      </c>
      <c r="C70" s="10">
        <v>33.74</v>
      </c>
      <c r="D70" s="9">
        <v>1</v>
      </c>
      <c r="E70" s="22">
        <f>ROUND(C70*D70,2)</f>
        <v>33.74</v>
      </c>
      <c r="F70" s="11">
        <v>0</v>
      </c>
      <c r="G70" s="22">
        <f>ROUND(E70*F70,2)</f>
        <v>0</v>
      </c>
      <c r="H70" s="22">
        <f t="shared" si="3"/>
        <v>33.74</v>
      </c>
    </row>
    <row r="71" spans="1:8" x14ac:dyDescent="0.25">
      <c r="A71" s="7" t="s">
        <v>50</v>
      </c>
      <c r="C71" s="23"/>
      <c r="E71" s="23">
        <f>SUM(E12:E70)</f>
        <v>1064.7800000000002</v>
      </c>
      <c r="G71" s="12">
        <f>SUM(G12:G70)</f>
        <v>0</v>
      </c>
      <c r="H71" s="12">
        <f t="shared" si="3"/>
        <v>1064.78</v>
      </c>
    </row>
    <row r="72" spans="1:8" x14ac:dyDescent="0.25">
      <c r="A72" s="7" t="s">
        <v>51</v>
      </c>
      <c r="C72" s="23"/>
      <c r="E72" s="23">
        <f>+E8-E71</f>
        <v>15.2199999999998</v>
      </c>
      <c r="G72" s="12">
        <f>+G8-G71</f>
        <v>0</v>
      </c>
      <c r="H72" s="12">
        <f t="shared" si="3"/>
        <v>15.22</v>
      </c>
    </row>
    <row r="73" spans="1:8" x14ac:dyDescent="0.25">
      <c r="A73" t="s">
        <v>12</v>
      </c>
      <c r="C73" s="23"/>
      <c r="E73" s="23"/>
    </row>
    <row r="74" spans="1:8" x14ac:dyDescent="0.25">
      <c r="A74" s="7" t="s">
        <v>52</v>
      </c>
      <c r="C74" s="23"/>
      <c r="E74" s="23"/>
    </row>
    <row r="75" spans="1:8" x14ac:dyDescent="0.25">
      <c r="A75" s="14" t="s">
        <v>42</v>
      </c>
      <c r="B75" s="14" t="s">
        <v>48</v>
      </c>
      <c r="C75" s="15">
        <v>28.54</v>
      </c>
      <c r="D75" s="14">
        <v>1</v>
      </c>
      <c r="E75" s="23">
        <f>ROUND(C75*D75,2)</f>
        <v>28.54</v>
      </c>
      <c r="F75" s="16">
        <v>0</v>
      </c>
      <c r="G75" s="23">
        <f>ROUND(E75*F75,2)</f>
        <v>0</v>
      </c>
      <c r="H75" s="23">
        <f t="shared" ref="H75:H81" si="4">ROUND(E75-G75,2)</f>
        <v>28.54</v>
      </c>
    </row>
    <row r="76" spans="1:8" x14ac:dyDescent="0.25">
      <c r="A76" s="14" t="s">
        <v>38</v>
      </c>
      <c r="B76" s="14" t="s">
        <v>48</v>
      </c>
      <c r="C76" s="15">
        <v>40.06</v>
      </c>
      <c r="D76" s="14">
        <v>1</v>
      </c>
      <c r="E76" s="23">
        <f>ROUND(C76*D76,2)</f>
        <v>40.06</v>
      </c>
      <c r="F76" s="16">
        <v>0</v>
      </c>
      <c r="G76" s="23">
        <f>ROUND(E76*F76,2)</f>
        <v>0</v>
      </c>
      <c r="H76" s="23">
        <f t="shared" si="4"/>
        <v>40.06</v>
      </c>
    </row>
    <row r="77" spans="1:8" x14ac:dyDescent="0.25">
      <c r="A77" s="14" t="s">
        <v>133</v>
      </c>
      <c r="B77" s="14" t="s">
        <v>48</v>
      </c>
      <c r="C77" s="15">
        <v>30.83</v>
      </c>
      <c r="D77" s="14">
        <v>1</v>
      </c>
      <c r="E77" s="23">
        <f>ROUND(C77*D77,2)</f>
        <v>30.83</v>
      </c>
      <c r="F77" s="16">
        <v>0</v>
      </c>
      <c r="G77" s="23">
        <f>ROUND(E77*F77,2)</f>
        <v>0</v>
      </c>
      <c r="H77" s="23">
        <f t="shared" si="4"/>
        <v>30.83</v>
      </c>
    </row>
    <row r="78" spans="1:8" x14ac:dyDescent="0.25">
      <c r="A78" s="9" t="s">
        <v>189</v>
      </c>
      <c r="B78" s="9" t="s">
        <v>48</v>
      </c>
      <c r="C78" s="10">
        <v>91.67</v>
      </c>
      <c r="D78" s="9">
        <v>1</v>
      </c>
      <c r="E78" s="22">
        <f>ROUND(C78*D78,2)</f>
        <v>91.67</v>
      </c>
      <c r="F78" s="11">
        <v>0</v>
      </c>
      <c r="G78" s="22">
        <f>ROUND(E78*F78,2)</f>
        <v>0</v>
      </c>
      <c r="H78" s="22">
        <f t="shared" si="4"/>
        <v>91.67</v>
      </c>
    </row>
    <row r="79" spans="1:8" x14ac:dyDescent="0.25">
      <c r="A79" s="7" t="s">
        <v>53</v>
      </c>
      <c r="C79" s="23"/>
      <c r="E79" s="23">
        <f>SUM(E75:E78)</f>
        <v>191.1</v>
      </c>
      <c r="G79" s="12">
        <f>SUM(G75:G78)</f>
        <v>0</v>
      </c>
      <c r="H79" s="12">
        <f t="shared" si="4"/>
        <v>191.1</v>
      </c>
    </row>
    <row r="80" spans="1:8" x14ac:dyDescent="0.25">
      <c r="A80" s="7" t="s">
        <v>54</v>
      </c>
      <c r="C80" s="23"/>
      <c r="E80" s="23">
        <f>+E71+E79</f>
        <v>1255.8800000000001</v>
      </c>
      <c r="G80" s="12">
        <f>+G71+G79</f>
        <v>0</v>
      </c>
      <c r="H80" s="12">
        <f t="shared" si="4"/>
        <v>1255.8800000000001</v>
      </c>
    </row>
    <row r="81" spans="1:8" x14ac:dyDescent="0.25">
      <c r="A81" s="7" t="s">
        <v>55</v>
      </c>
      <c r="C81" s="23"/>
      <c r="E81" s="23">
        <f>+E8-E80</f>
        <v>-175.88000000000011</v>
      </c>
      <c r="G81" s="12">
        <f>+G8-G80</f>
        <v>0</v>
      </c>
      <c r="H81" s="12">
        <f t="shared" si="4"/>
        <v>-175.88</v>
      </c>
    </row>
    <row r="82" spans="1:8" x14ac:dyDescent="0.25">
      <c r="A82" t="s">
        <v>119</v>
      </c>
      <c r="C82" s="23"/>
      <c r="E82" s="23"/>
    </row>
    <row r="83" spans="1:8" x14ac:dyDescent="0.25">
      <c r="A83" t="s">
        <v>424</v>
      </c>
      <c r="C83" s="23"/>
      <c r="E83" s="23"/>
    </row>
    <row r="84" spans="1:8" x14ac:dyDescent="0.25">
      <c r="A84" s="7" t="s">
        <v>120</v>
      </c>
      <c r="C84" s="23"/>
      <c r="E84" s="23"/>
    </row>
    <row r="85" spans="1:8" x14ac:dyDescent="0.25">
      <c r="A85" s="7" t="s">
        <v>121</v>
      </c>
      <c r="C85" s="23"/>
      <c r="E85" s="23"/>
    </row>
    <row r="86" spans="1:8" x14ac:dyDescent="0.25">
      <c r="A86" s="7"/>
      <c r="C86" s="23"/>
      <c r="E86" s="23"/>
    </row>
    <row r="98" spans="1:8" x14ac:dyDescent="0.25">
      <c r="A98" t="str" cm="1">
        <f t="array" aca="1" ref="A98" ca="1">MID(CELL("filename",A1),FIND("]",CELL("filename",A1))+1,256)</f>
        <v>rice20</v>
      </c>
    </row>
    <row r="99" spans="1:8" x14ac:dyDescent="0.25">
      <c r="A99" s="7" t="s">
        <v>50</v>
      </c>
      <c r="E99" s="25">
        <f>VLOOKUP(A99,$A$1:$H$98,5,FALSE)</f>
        <v>1064.7800000000002</v>
      </c>
    </row>
    <row r="100" spans="1:8" x14ac:dyDescent="0.25">
      <c r="A100" s="7" t="s">
        <v>288</v>
      </c>
      <c r="E100" s="25">
        <f>VLOOKUP(A100,$A$1:$H$98,5,FALSE)</f>
        <v>191.1</v>
      </c>
    </row>
    <row r="101" spans="1:8" x14ac:dyDescent="0.25">
      <c r="A101" s="7" t="s">
        <v>289</v>
      </c>
      <c r="E101" s="25">
        <f t="shared" ref="E101:E102" si="5">VLOOKUP(A101,$A$1:$H$98,5,FALSE)</f>
        <v>1255.8800000000001</v>
      </c>
    </row>
    <row r="102" spans="1:8" x14ac:dyDescent="0.25">
      <c r="A102" s="7" t="s">
        <v>55</v>
      </c>
      <c r="E102" s="25">
        <f t="shared" si="5"/>
        <v>-175.88000000000011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A4C2-025B-497A-9CBC-EC76BE415766}">
  <sheetPr codeName="Sheet63"/>
  <dimension ref="A1:H102"/>
  <sheetViews>
    <sheetView topLeftCell="A94" workbookViewId="0">
      <selection activeCell="A98" sqref="A98:E102"/>
    </sheetView>
  </sheetViews>
  <sheetFormatPr defaultRowHeight="15" x14ac:dyDescent="0.25"/>
  <cols>
    <col min="1" max="1" width="20.2851562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470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207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506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5.77</v>
      </c>
      <c r="E18" s="23">
        <f>ROUND(C18*D18,2)</f>
        <v>149.9</v>
      </c>
      <c r="F18" s="16">
        <v>0</v>
      </c>
      <c r="G18" s="23">
        <f>ROUND(E18*F18,2)</f>
        <v>0</v>
      </c>
      <c r="H18" s="23">
        <f>ROUND(E18-G18,2)</f>
        <v>149.9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372</v>
      </c>
      <c r="B21" s="14" t="s">
        <v>18</v>
      </c>
      <c r="C21" s="15">
        <v>2.76</v>
      </c>
      <c r="D21" s="14">
        <v>10</v>
      </c>
      <c r="E21" s="23">
        <f>ROUND(C21*D21,2)</f>
        <v>27.6</v>
      </c>
      <c r="F21" s="16">
        <v>0</v>
      </c>
      <c r="G21" s="23">
        <f>ROUND(E21*F21,2)</f>
        <v>0</v>
      </c>
      <c r="H21" s="23">
        <f>ROUND(E21-G21,2)</f>
        <v>27.6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80</v>
      </c>
      <c r="E23" s="23">
        <f t="shared" ref="E23:E30" si="0">ROUND(C23*D23,2)</f>
        <v>9.6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9.6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169</v>
      </c>
      <c r="B25" s="14" t="s">
        <v>26</v>
      </c>
      <c r="C25" s="15">
        <v>14.95</v>
      </c>
      <c r="D25" s="14">
        <v>1.3</v>
      </c>
      <c r="E25" s="23">
        <f t="shared" si="0"/>
        <v>19.440000000000001</v>
      </c>
      <c r="F25" s="16">
        <v>0</v>
      </c>
      <c r="G25" s="23">
        <f t="shared" si="1"/>
        <v>0</v>
      </c>
      <c r="H25" s="23">
        <f t="shared" si="2"/>
        <v>19.440000000000001</v>
      </c>
    </row>
    <row r="26" spans="1:8" x14ac:dyDescent="0.25">
      <c r="A26" s="14" t="s">
        <v>170</v>
      </c>
      <c r="B26" s="14" t="s">
        <v>18</v>
      </c>
      <c r="C26" s="15">
        <v>7.46</v>
      </c>
      <c r="D26" s="14">
        <v>3</v>
      </c>
      <c r="E26" s="23">
        <f t="shared" si="0"/>
        <v>22.38</v>
      </c>
      <c r="F26" s="16">
        <v>0</v>
      </c>
      <c r="G26" s="23">
        <f t="shared" si="1"/>
        <v>0</v>
      </c>
      <c r="H26" s="23">
        <f t="shared" si="2"/>
        <v>22.38</v>
      </c>
    </row>
    <row r="27" spans="1:8" x14ac:dyDescent="0.25">
      <c r="A27" s="14" t="s">
        <v>208</v>
      </c>
      <c r="B27" s="14" t="s">
        <v>18</v>
      </c>
      <c r="C27" s="15">
        <v>0.92</v>
      </c>
      <c r="D27" s="14">
        <v>31</v>
      </c>
      <c r="E27" s="23">
        <f t="shared" si="0"/>
        <v>28.52</v>
      </c>
      <c r="F27" s="16">
        <v>0</v>
      </c>
      <c r="G27" s="23">
        <f t="shared" si="1"/>
        <v>0</v>
      </c>
      <c r="H27" s="23">
        <f t="shared" si="2"/>
        <v>28.52</v>
      </c>
    </row>
    <row r="28" spans="1:8" x14ac:dyDescent="0.25">
      <c r="A28" s="14" t="s">
        <v>202</v>
      </c>
      <c r="B28" s="14" t="s">
        <v>18</v>
      </c>
      <c r="C28" s="15">
        <v>7.34</v>
      </c>
      <c r="D28" s="14">
        <v>1</v>
      </c>
      <c r="E28" s="23">
        <f t="shared" si="0"/>
        <v>7.34</v>
      </c>
      <c r="F28" s="16">
        <v>0</v>
      </c>
      <c r="G28" s="23">
        <f t="shared" si="1"/>
        <v>0</v>
      </c>
      <c r="H28" s="23">
        <f t="shared" si="2"/>
        <v>7.34</v>
      </c>
    </row>
    <row r="29" spans="1:8" x14ac:dyDescent="0.25">
      <c r="A29" s="14" t="s">
        <v>173</v>
      </c>
      <c r="B29" s="14" t="s">
        <v>18</v>
      </c>
      <c r="C29" s="15">
        <v>23.42</v>
      </c>
      <c r="D29" s="14">
        <v>0.75</v>
      </c>
      <c r="E29" s="23">
        <f t="shared" si="0"/>
        <v>17.57</v>
      </c>
      <c r="F29" s="16">
        <v>0</v>
      </c>
      <c r="G29" s="23">
        <f t="shared" si="1"/>
        <v>0</v>
      </c>
      <c r="H29" s="23">
        <f t="shared" si="2"/>
        <v>17.57</v>
      </c>
    </row>
    <row r="30" spans="1:8" x14ac:dyDescent="0.25">
      <c r="A30" s="14" t="s">
        <v>171</v>
      </c>
      <c r="B30" s="14" t="s">
        <v>18</v>
      </c>
      <c r="C30" s="15">
        <v>48.18</v>
      </c>
      <c r="D30" s="14">
        <v>0.25</v>
      </c>
      <c r="E30" s="23">
        <f t="shared" si="0"/>
        <v>12.05</v>
      </c>
      <c r="F30" s="16">
        <v>0</v>
      </c>
      <c r="G30" s="23">
        <f t="shared" si="1"/>
        <v>0</v>
      </c>
      <c r="H30" s="23">
        <f t="shared" si="2"/>
        <v>12.05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397</v>
      </c>
      <c r="B32" s="14" t="s">
        <v>18</v>
      </c>
      <c r="C32" s="15">
        <v>1.19</v>
      </c>
      <c r="D32" s="14">
        <v>8</v>
      </c>
      <c r="E32" s="23">
        <f>ROUND(C32*D32,2)</f>
        <v>9.52</v>
      </c>
      <c r="F32" s="16">
        <v>0</v>
      </c>
      <c r="G32" s="23">
        <f>ROUND(E32*F32,2)</f>
        <v>0</v>
      </c>
      <c r="H32" s="23">
        <f>ROUND(E32-G32,2)</f>
        <v>9.52</v>
      </c>
    </row>
    <row r="33" spans="1:8" x14ac:dyDescent="0.25">
      <c r="A33" s="14" t="s">
        <v>507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209</v>
      </c>
      <c r="B35" s="14" t="s">
        <v>29</v>
      </c>
      <c r="C35" s="15">
        <v>1.32</v>
      </c>
      <c r="D35" s="14">
        <v>77</v>
      </c>
      <c r="E35" s="23">
        <f>ROUND(C35*D35,2)</f>
        <v>101.64</v>
      </c>
      <c r="F35" s="16">
        <v>0</v>
      </c>
      <c r="G35" s="23">
        <f>ROUND(E35*F35,2)</f>
        <v>0</v>
      </c>
      <c r="H35" s="23">
        <f>ROUND(E35-G35,2)</f>
        <v>101.64</v>
      </c>
    </row>
    <row r="36" spans="1:8" x14ac:dyDescent="0.25">
      <c r="A36" s="14" t="s">
        <v>176</v>
      </c>
      <c r="B36" s="14" t="s">
        <v>177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25">
      <c r="A37" s="13" t="s">
        <v>113</v>
      </c>
      <c r="C37" s="23"/>
      <c r="E37" s="23"/>
    </row>
    <row r="38" spans="1:8" x14ac:dyDescent="0.25">
      <c r="A38" s="14" t="s">
        <v>179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25">
      <c r="A39" s="14" t="s">
        <v>180</v>
      </c>
      <c r="B39" s="14" t="s">
        <v>26</v>
      </c>
      <c r="C39" s="15">
        <v>3.5</v>
      </c>
      <c r="D39" s="14">
        <v>0.5</v>
      </c>
      <c r="E39" s="23">
        <f>ROUND(C39*D39,2)</f>
        <v>1.75</v>
      </c>
      <c r="F39" s="16">
        <v>0</v>
      </c>
      <c r="G39" s="23">
        <f>ROUND(E39*F39,2)</f>
        <v>0</v>
      </c>
      <c r="H39" s="23">
        <f>ROUND(E39-G39,2)</f>
        <v>1.75</v>
      </c>
    </row>
    <row r="40" spans="1:8" x14ac:dyDescent="0.25">
      <c r="A40" s="14" t="s">
        <v>182</v>
      </c>
      <c r="B40" s="14" t="s">
        <v>26</v>
      </c>
      <c r="C40" s="15">
        <v>2.86</v>
      </c>
      <c r="D40" s="14">
        <v>4</v>
      </c>
      <c r="E40" s="23">
        <f>ROUND(C40*D40,2)</f>
        <v>11.44</v>
      </c>
      <c r="F40" s="16">
        <v>0</v>
      </c>
      <c r="G40" s="23">
        <f>ROUND(E40*F40,2)</f>
        <v>0</v>
      </c>
      <c r="H40" s="23">
        <f>ROUND(E40-G40,2)</f>
        <v>11.44</v>
      </c>
    </row>
    <row r="41" spans="1:8" x14ac:dyDescent="0.25">
      <c r="A41" s="14" t="s">
        <v>181</v>
      </c>
      <c r="B41" s="14" t="s">
        <v>26</v>
      </c>
      <c r="C41" s="15">
        <v>4.17</v>
      </c>
      <c r="D41" s="14">
        <v>0.25</v>
      </c>
      <c r="E41" s="23">
        <f>ROUND(C41*D41,2)</f>
        <v>1.04</v>
      </c>
      <c r="F41" s="16">
        <v>0</v>
      </c>
      <c r="G41" s="23">
        <f>ROUND(E41*F41,2)</f>
        <v>0</v>
      </c>
      <c r="H41" s="23">
        <f>ROUND(E41-G41,2)</f>
        <v>1.04</v>
      </c>
    </row>
    <row r="42" spans="1:8" x14ac:dyDescent="0.25">
      <c r="A42" s="14" t="s">
        <v>114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25">
      <c r="A43" s="13" t="s">
        <v>61</v>
      </c>
      <c r="C43" s="23"/>
      <c r="E43" s="23"/>
    </row>
    <row r="44" spans="1:8" x14ac:dyDescent="0.25">
      <c r="A44" s="14" t="s">
        <v>183</v>
      </c>
      <c r="B44" s="14" t="s">
        <v>21</v>
      </c>
      <c r="C44" s="15">
        <v>13.6</v>
      </c>
      <c r="D44" s="14">
        <v>6.77</v>
      </c>
      <c r="E44" s="23">
        <f>ROUND(C44*D44,2)</f>
        <v>92.07</v>
      </c>
      <c r="F44" s="16">
        <v>0</v>
      </c>
      <c r="G44" s="23">
        <f>ROUND(E44*F44,2)</f>
        <v>0</v>
      </c>
      <c r="H44" s="23">
        <f>ROUND(E44-G44,2)</f>
        <v>92.07</v>
      </c>
    </row>
    <row r="45" spans="1:8" x14ac:dyDescent="0.25">
      <c r="A45" s="13" t="s">
        <v>130</v>
      </c>
      <c r="C45" s="23"/>
      <c r="E45" s="23"/>
    </row>
    <row r="46" spans="1:8" x14ac:dyDescent="0.25">
      <c r="A46" s="14" t="s">
        <v>184</v>
      </c>
      <c r="B46" s="14" t="s">
        <v>123</v>
      </c>
      <c r="C46" s="15">
        <v>0.3</v>
      </c>
      <c r="D46" s="14">
        <v>156</v>
      </c>
      <c r="E46" s="23">
        <f>ROUND(C46*D46,2)</f>
        <v>46.8</v>
      </c>
      <c r="F46" s="16">
        <v>0</v>
      </c>
      <c r="G46" s="23">
        <f>ROUND(E46*F46,2)</f>
        <v>0</v>
      </c>
      <c r="H46" s="23">
        <f>ROUND(E46-G46,2)</f>
        <v>46.8</v>
      </c>
    </row>
    <row r="47" spans="1:8" x14ac:dyDescent="0.25">
      <c r="A47" s="13" t="s">
        <v>185</v>
      </c>
      <c r="C47" s="23"/>
      <c r="E47" s="23"/>
    </row>
    <row r="48" spans="1:8" x14ac:dyDescent="0.25">
      <c r="A48" s="14" t="s">
        <v>186</v>
      </c>
      <c r="B48" s="14" t="s">
        <v>123</v>
      </c>
      <c r="C48" s="15">
        <v>0.4</v>
      </c>
      <c r="D48" s="14">
        <v>156</v>
      </c>
      <c r="E48" s="23">
        <f>ROUND(C48*D48,2)</f>
        <v>62.4</v>
      </c>
      <c r="F48" s="16">
        <v>0</v>
      </c>
      <c r="G48" s="23">
        <f>ROUND(E48*F48,2)</f>
        <v>0</v>
      </c>
      <c r="H48" s="23">
        <f>ROUND(E48-G48,2)</f>
        <v>62.4</v>
      </c>
    </row>
    <row r="49" spans="1:8" x14ac:dyDescent="0.25">
      <c r="A49" s="13" t="s">
        <v>99</v>
      </c>
      <c r="C49" s="23"/>
      <c r="E49" s="23"/>
    </row>
    <row r="50" spans="1:8" x14ac:dyDescent="0.25">
      <c r="A50" s="14" t="s">
        <v>187</v>
      </c>
      <c r="B50" s="14" t="s">
        <v>48</v>
      </c>
      <c r="C50" s="15">
        <v>4.5</v>
      </c>
      <c r="D50" s="14">
        <v>1</v>
      </c>
      <c r="E50" s="23">
        <f>ROUND(C50*D50,2)</f>
        <v>4.5</v>
      </c>
      <c r="F50" s="16">
        <v>0</v>
      </c>
      <c r="G50" s="23">
        <f>ROUND(E50*F50,2)</f>
        <v>0</v>
      </c>
      <c r="H50" s="23">
        <f>ROUND(E50-G50,2)</f>
        <v>4.5</v>
      </c>
    </row>
    <row r="51" spans="1:8" x14ac:dyDescent="0.25">
      <c r="A51" s="13" t="s">
        <v>115</v>
      </c>
      <c r="C51" s="23"/>
      <c r="E51" s="23"/>
    </row>
    <row r="52" spans="1:8" x14ac:dyDescent="0.25">
      <c r="A52" s="14" t="s">
        <v>188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25">
      <c r="A53" s="13" t="s">
        <v>117</v>
      </c>
      <c r="C53" s="23"/>
      <c r="E53" s="23"/>
    </row>
    <row r="54" spans="1:8" x14ac:dyDescent="0.25">
      <c r="A54" s="14" t="s">
        <v>118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25">
      <c r="A55" s="13" t="s">
        <v>37</v>
      </c>
      <c r="C55" s="23"/>
      <c r="E55" s="23"/>
    </row>
    <row r="56" spans="1:8" x14ac:dyDescent="0.25">
      <c r="A56" s="14" t="s">
        <v>38</v>
      </c>
      <c r="B56" s="14" t="s">
        <v>39</v>
      </c>
      <c r="C56" s="15">
        <v>18.690000000000001</v>
      </c>
      <c r="D56" s="14">
        <v>0.54759999999999998</v>
      </c>
      <c r="E56" s="23">
        <f>ROUND(C56*D56,2)</f>
        <v>10.23</v>
      </c>
      <c r="F56" s="16">
        <v>0</v>
      </c>
      <c r="G56" s="23">
        <f>ROUND(E56*F56,2)</f>
        <v>0</v>
      </c>
      <c r="H56" s="23">
        <f>ROUND(E56-G56,2)</f>
        <v>10.23</v>
      </c>
    </row>
    <row r="57" spans="1:8" x14ac:dyDescent="0.25">
      <c r="A57" s="14" t="s">
        <v>133</v>
      </c>
      <c r="B57" s="14" t="s">
        <v>39</v>
      </c>
      <c r="C57" s="15">
        <v>18.690000000000001</v>
      </c>
      <c r="D57" s="14">
        <v>0.12690000000000001</v>
      </c>
      <c r="E57" s="23">
        <f>ROUND(C57*D57,2)</f>
        <v>2.37</v>
      </c>
      <c r="F57" s="16">
        <v>0</v>
      </c>
      <c r="G57" s="23">
        <f>ROUND(E57*F57,2)</f>
        <v>0</v>
      </c>
      <c r="H57" s="23">
        <f>ROUND(E57-G57,2)</f>
        <v>2.37</v>
      </c>
    </row>
    <row r="58" spans="1:8" x14ac:dyDescent="0.25">
      <c r="A58" s="13" t="s">
        <v>40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3.5249999999999999</v>
      </c>
      <c r="E59" s="23">
        <f>ROUND(C59*D59,2)</f>
        <v>31.94</v>
      </c>
      <c r="F59" s="16">
        <v>0</v>
      </c>
      <c r="G59" s="23">
        <f>ROUND(E59*F59,2)</f>
        <v>0</v>
      </c>
      <c r="H59" s="23">
        <f>ROUND(E59-G59,2)</f>
        <v>31.94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1.5</v>
      </c>
      <c r="E64" s="23">
        <f>ROUND(C64*D64,2)</f>
        <v>13.59</v>
      </c>
      <c r="F64" s="16">
        <v>0</v>
      </c>
      <c r="G64" s="23">
        <f>ROUND(E64*F64,2)</f>
        <v>0</v>
      </c>
      <c r="H64" s="23">
        <f>ROUND(E64-G64,2)</f>
        <v>13.59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0.49480000000000002</v>
      </c>
      <c r="E65" s="23">
        <f>ROUND(C65*D65,2)</f>
        <v>9.25</v>
      </c>
      <c r="F65" s="16">
        <v>0</v>
      </c>
      <c r="G65" s="23">
        <f>ROUND(E65*F65,2)</f>
        <v>0</v>
      </c>
      <c r="H65" s="23">
        <f>ROUND(E65-G65,2)</f>
        <v>9.25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7.6210000000000004</v>
      </c>
      <c r="E67" s="23">
        <f>ROUND(C67*D67,2)</f>
        <v>21.8</v>
      </c>
      <c r="F67" s="16">
        <v>0</v>
      </c>
      <c r="G67" s="23">
        <f>ROUND(E67*F67,2)</f>
        <v>0</v>
      </c>
      <c r="H67" s="23">
        <f>ROUND(E67-G67,2)</f>
        <v>21.8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2.7765</v>
      </c>
      <c r="E68" s="23">
        <f>ROUND(C68*D68,2)</f>
        <v>7.94</v>
      </c>
      <c r="F68" s="16">
        <v>0</v>
      </c>
      <c r="G68" s="23">
        <f>ROUND(E68*F68,2)</f>
        <v>0</v>
      </c>
      <c r="H68" s="23">
        <f>ROUND(E68-G68,2)</f>
        <v>7.94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26.8827</v>
      </c>
      <c r="E69" s="23">
        <f>ROUND(C69*D69,2)</f>
        <v>76.88</v>
      </c>
      <c r="F69" s="16">
        <v>0</v>
      </c>
      <c r="G69" s="23">
        <f>ROUND(E69*F69,2)</f>
        <v>0</v>
      </c>
      <c r="H69" s="23">
        <f>ROUND(E69-G69,2)</f>
        <v>76.88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10.95</v>
      </c>
      <c r="D71" s="14">
        <v>1</v>
      </c>
      <c r="E71" s="23">
        <f>ROUND(C71*D71,2)</f>
        <v>10.95</v>
      </c>
      <c r="F71" s="16">
        <v>0</v>
      </c>
      <c r="G71" s="23">
        <f>ROUND(E71*F71,2)</f>
        <v>0</v>
      </c>
      <c r="H71" s="23">
        <f t="shared" ref="H71:H77" si="3">ROUND(E71-G71,2)</f>
        <v>10.95</v>
      </c>
    </row>
    <row r="72" spans="1:8" x14ac:dyDescent="0.25">
      <c r="A72" s="14" t="s">
        <v>38</v>
      </c>
      <c r="B72" s="14" t="s">
        <v>48</v>
      </c>
      <c r="C72" s="15">
        <v>6.02</v>
      </c>
      <c r="D72" s="14">
        <v>1</v>
      </c>
      <c r="E72" s="23">
        <f>ROUND(C72*D72,2)</f>
        <v>6.02</v>
      </c>
      <c r="F72" s="16">
        <v>0</v>
      </c>
      <c r="G72" s="23">
        <f>ROUND(E72*F72,2)</f>
        <v>0</v>
      </c>
      <c r="H72" s="23">
        <f t="shared" si="3"/>
        <v>6.02</v>
      </c>
    </row>
    <row r="73" spans="1:8" x14ac:dyDescent="0.25">
      <c r="A73" s="14" t="s">
        <v>133</v>
      </c>
      <c r="B73" s="14" t="s">
        <v>48</v>
      </c>
      <c r="C73" s="15">
        <v>7.43</v>
      </c>
      <c r="D73" s="14">
        <v>1</v>
      </c>
      <c r="E73" s="23">
        <f>ROUND(C73*D73,2)</f>
        <v>7.43</v>
      </c>
      <c r="F73" s="16">
        <v>0</v>
      </c>
      <c r="G73" s="23">
        <f>ROUND(E73*F73,2)</f>
        <v>0</v>
      </c>
      <c r="H73" s="23">
        <f t="shared" si="3"/>
        <v>7.43</v>
      </c>
    </row>
    <row r="74" spans="1:8" x14ac:dyDescent="0.25">
      <c r="A74" s="14" t="s">
        <v>189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25">
      <c r="A75" s="9" t="s">
        <v>49</v>
      </c>
      <c r="B75" s="9" t="s">
        <v>48</v>
      </c>
      <c r="C75" s="10">
        <v>30.76</v>
      </c>
      <c r="D75" s="9">
        <v>1</v>
      </c>
      <c r="E75" s="22">
        <f>ROUND(C75*D75,2)</f>
        <v>30.76</v>
      </c>
      <c r="F75" s="11">
        <v>0</v>
      </c>
      <c r="G75" s="22">
        <f>ROUND(E75*F75,2)</f>
        <v>0</v>
      </c>
      <c r="H75" s="22">
        <f t="shared" si="3"/>
        <v>30.76</v>
      </c>
    </row>
    <row r="76" spans="1:8" x14ac:dyDescent="0.25">
      <c r="A76" s="7" t="s">
        <v>50</v>
      </c>
      <c r="C76" s="23"/>
      <c r="E76" s="23">
        <f>SUM(E12:E75)</f>
        <v>1013.29</v>
      </c>
      <c r="G76" s="12">
        <f>SUM(G12:G75)</f>
        <v>0</v>
      </c>
      <c r="H76" s="12">
        <f t="shared" si="3"/>
        <v>1013.29</v>
      </c>
    </row>
    <row r="77" spans="1:8" x14ac:dyDescent="0.25">
      <c r="A77" s="7" t="s">
        <v>51</v>
      </c>
      <c r="C77" s="23"/>
      <c r="E77" s="23">
        <f>+E8-E76</f>
        <v>66.710000000000036</v>
      </c>
      <c r="G77" s="12">
        <f>+G8-G76</f>
        <v>0</v>
      </c>
      <c r="H77" s="12">
        <f t="shared" si="3"/>
        <v>66.709999999999994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30.81</v>
      </c>
      <c r="D80" s="14">
        <v>1</v>
      </c>
      <c r="E80" s="23">
        <f>ROUND(C80*D80,2)</f>
        <v>30.81</v>
      </c>
      <c r="F80" s="16">
        <v>0</v>
      </c>
      <c r="G80" s="23">
        <f>ROUND(E80*F80,2)</f>
        <v>0</v>
      </c>
      <c r="H80" s="23">
        <f t="shared" ref="H80:H86" si="4">ROUND(E80-G80,2)</f>
        <v>30.81</v>
      </c>
    </row>
    <row r="81" spans="1:8" x14ac:dyDescent="0.25">
      <c r="A81" s="14" t="s">
        <v>38</v>
      </c>
      <c r="B81" s="14" t="s">
        <v>48</v>
      </c>
      <c r="C81" s="15">
        <v>46.61</v>
      </c>
      <c r="D81" s="14">
        <v>1</v>
      </c>
      <c r="E81" s="23">
        <f>ROUND(C81*D81,2)</f>
        <v>46.61</v>
      </c>
      <c r="F81" s="16">
        <v>0</v>
      </c>
      <c r="G81" s="23">
        <f>ROUND(E81*F81,2)</f>
        <v>0</v>
      </c>
      <c r="H81" s="23">
        <f t="shared" si="4"/>
        <v>46.61</v>
      </c>
    </row>
    <row r="82" spans="1:8" x14ac:dyDescent="0.25">
      <c r="A82" s="14" t="s">
        <v>133</v>
      </c>
      <c r="B82" s="14" t="s">
        <v>48</v>
      </c>
      <c r="C82" s="15">
        <v>35.58</v>
      </c>
      <c r="D82" s="14">
        <v>1</v>
      </c>
      <c r="E82" s="23">
        <f>ROUND(C82*D82,2)</f>
        <v>35.58</v>
      </c>
      <c r="F82" s="16">
        <v>0</v>
      </c>
      <c r="G82" s="23">
        <f>ROUND(E82*F82,2)</f>
        <v>0</v>
      </c>
      <c r="H82" s="23">
        <f t="shared" si="4"/>
        <v>35.58</v>
      </c>
    </row>
    <row r="83" spans="1:8" x14ac:dyDescent="0.25">
      <c r="A83" s="9" t="s">
        <v>189</v>
      </c>
      <c r="B83" s="9" t="s">
        <v>48</v>
      </c>
      <c r="C83" s="10">
        <v>59.44</v>
      </c>
      <c r="D83" s="9">
        <v>1</v>
      </c>
      <c r="E83" s="22">
        <f>ROUND(C83*D83,2)</f>
        <v>59.44</v>
      </c>
      <c r="F83" s="11">
        <v>0</v>
      </c>
      <c r="G83" s="22">
        <f>ROUND(E83*F83,2)</f>
        <v>0</v>
      </c>
      <c r="H83" s="22">
        <f t="shared" si="4"/>
        <v>59.44</v>
      </c>
    </row>
    <row r="84" spans="1:8" x14ac:dyDescent="0.25">
      <c r="A84" s="7" t="s">
        <v>53</v>
      </c>
      <c r="C84" s="23"/>
      <c r="E84" s="23">
        <f>SUM(E80:E83)</f>
        <v>172.44</v>
      </c>
      <c r="G84" s="12">
        <f>SUM(G80:G83)</f>
        <v>0</v>
      </c>
      <c r="H84" s="12">
        <f t="shared" si="4"/>
        <v>172.44</v>
      </c>
    </row>
    <row r="85" spans="1:8" x14ac:dyDescent="0.25">
      <c r="A85" s="7" t="s">
        <v>54</v>
      </c>
      <c r="C85" s="23"/>
      <c r="E85" s="23">
        <f>+E76+E84</f>
        <v>1185.73</v>
      </c>
      <c r="G85" s="12">
        <f>+G76+G84</f>
        <v>0</v>
      </c>
      <c r="H85" s="12">
        <f t="shared" si="4"/>
        <v>1185.73</v>
      </c>
    </row>
    <row r="86" spans="1:8" x14ac:dyDescent="0.25">
      <c r="A86" s="7" t="s">
        <v>55</v>
      </c>
      <c r="C86" s="23"/>
      <c r="E86" s="23">
        <f>+E8-E85</f>
        <v>-105.73000000000002</v>
      </c>
      <c r="G86" s="12">
        <f>+G8-G85</f>
        <v>0</v>
      </c>
      <c r="H86" s="12">
        <f t="shared" si="4"/>
        <v>-105.73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C89" s="23"/>
      <c r="E89" s="23"/>
    </row>
    <row r="90" spans="1:8" x14ac:dyDescent="0.25">
      <c r="A90" s="7" t="s">
        <v>120</v>
      </c>
      <c r="C90" s="23"/>
      <c r="E90" s="23"/>
    </row>
    <row r="91" spans="1:8" x14ac:dyDescent="0.25">
      <c r="A91" s="7" t="s">
        <v>121</v>
      </c>
      <c r="C91" s="23"/>
      <c r="E91" s="23"/>
    </row>
    <row r="98" spans="1:5" x14ac:dyDescent="0.25">
      <c r="A98" t="str" cm="1">
        <f t="array" aca="1" ref="A98" ca="1">MID(CELL("filename",A1),FIND("]",CELL("filename",A1))+1,256)</f>
        <v>rice21</v>
      </c>
    </row>
    <row r="99" spans="1:5" x14ac:dyDescent="0.25">
      <c r="A99" s="7" t="s">
        <v>50</v>
      </c>
      <c r="E99" s="25">
        <f>VLOOKUP(A99,$A$1:$H$98,5,FALSE)</f>
        <v>1013.29</v>
      </c>
    </row>
    <row r="100" spans="1:5" x14ac:dyDescent="0.25">
      <c r="A100" s="7" t="s">
        <v>288</v>
      </c>
      <c r="E100" s="25">
        <f>VLOOKUP(A100,$A$1:$H$98,5,FALSE)</f>
        <v>172.44</v>
      </c>
    </row>
    <row r="101" spans="1:5" x14ac:dyDescent="0.25">
      <c r="A101" s="7" t="s">
        <v>289</v>
      </c>
      <c r="E101" s="25">
        <f t="shared" ref="E101:E102" si="5">VLOOKUP(A101,$A$1:$H$98,5,FALSE)</f>
        <v>1185.73</v>
      </c>
    </row>
    <row r="102" spans="1:5" x14ac:dyDescent="0.25">
      <c r="A102" s="7" t="s">
        <v>55</v>
      </c>
      <c r="E102" s="25">
        <f t="shared" si="5"/>
        <v>-105.73000000000002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DB4A-0079-4C54-9FFC-7D00B74A596B}">
  <sheetPr codeName="Sheet64"/>
  <dimension ref="A1:H102"/>
  <sheetViews>
    <sheetView topLeftCell="A70" workbookViewId="0">
      <selection activeCell="A98" sqref="A98:E102"/>
    </sheetView>
  </sheetViews>
  <sheetFormatPr defaultRowHeight="15" x14ac:dyDescent="0.25"/>
  <cols>
    <col min="1" max="1" width="22.2851562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210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5.77</v>
      </c>
      <c r="E18" s="23">
        <f>ROUND(C18*D18,2)</f>
        <v>149.9</v>
      </c>
      <c r="F18" s="16">
        <v>0</v>
      </c>
      <c r="G18" s="23">
        <f>ROUND(E18*F18,2)</f>
        <v>0</v>
      </c>
      <c r="H18" s="23">
        <f>ROUND(E18-G18,2)</f>
        <v>149.9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372</v>
      </c>
      <c r="B21" s="14" t="s">
        <v>18</v>
      </c>
      <c r="C21" s="15">
        <v>2.76</v>
      </c>
      <c r="D21" s="14">
        <v>10</v>
      </c>
      <c r="E21" s="23">
        <f>ROUND(C21*D21,2)</f>
        <v>27.6</v>
      </c>
      <c r="F21" s="16">
        <v>0</v>
      </c>
      <c r="G21" s="23">
        <f>ROUND(E21*F21,2)</f>
        <v>0</v>
      </c>
      <c r="H21" s="23">
        <f>ROUND(E21-G21,2)</f>
        <v>27.6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80</v>
      </c>
      <c r="E23" s="23">
        <f t="shared" ref="E23:E30" si="0">ROUND(C23*D23,2)</f>
        <v>9.6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9.6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169</v>
      </c>
      <c r="B25" s="14" t="s">
        <v>26</v>
      </c>
      <c r="C25" s="15">
        <v>14.95</v>
      </c>
      <c r="D25" s="14">
        <v>1.3</v>
      </c>
      <c r="E25" s="23">
        <f t="shared" si="0"/>
        <v>19.440000000000001</v>
      </c>
      <c r="F25" s="16">
        <v>0</v>
      </c>
      <c r="G25" s="23">
        <f t="shared" si="1"/>
        <v>0</v>
      </c>
      <c r="H25" s="23">
        <f t="shared" si="2"/>
        <v>19.440000000000001</v>
      </c>
    </row>
    <row r="26" spans="1:8" x14ac:dyDescent="0.25">
      <c r="A26" s="14" t="s">
        <v>170</v>
      </c>
      <c r="B26" s="14" t="s">
        <v>18</v>
      </c>
      <c r="C26" s="15">
        <v>7.46</v>
      </c>
      <c r="D26" s="14">
        <v>3</v>
      </c>
      <c r="E26" s="23">
        <f t="shared" si="0"/>
        <v>22.38</v>
      </c>
      <c r="F26" s="16">
        <v>0</v>
      </c>
      <c r="G26" s="23">
        <f t="shared" si="1"/>
        <v>0</v>
      </c>
      <c r="H26" s="23">
        <f t="shared" si="2"/>
        <v>22.38</v>
      </c>
    </row>
    <row r="27" spans="1:8" x14ac:dyDescent="0.25">
      <c r="A27" s="14" t="s">
        <v>208</v>
      </c>
      <c r="B27" s="14" t="s">
        <v>18</v>
      </c>
      <c r="C27" s="15">
        <v>0.92</v>
      </c>
      <c r="D27" s="14">
        <v>31</v>
      </c>
      <c r="E27" s="23">
        <f t="shared" si="0"/>
        <v>28.52</v>
      </c>
      <c r="F27" s="16">
        <v>0</v>
      </c>
      <c r="G27" s="23">
        <f t="shared" si="1"/>
        <v>0</v>
      </c>
      <c r="H27" s="23">
        <f t="shared" si="2"/>
        <v>28.52</v>
      </c>
    </row>
    <row r="28" spans="1:8" x14ac:dyDescent="0.25">
      <c r="A28" s="14" t="s">
        <v>202</v>
      </c>
      <c r="B28" s="14" t="s">
        <v>18</v>
      </c>
      <c r="C28" s="15">
        <v>7.34</v>
      </c>
      <c r="D28" s="14">
        <v>1</v>
      </c>
      <c r="E28" s="23">
        <f t="shared" si="0"/>
        <v>7.34</v>
      </c>
      <c r="F28" s="16">
        <v>0</v>
      </c>
      <c r="G28" s="23">
        <f t="shared" si="1"/>
        <v>0</v>
      </c>
      <c r="H28" s="23">
        <f t="shared" si="2"/>
        <v>7.34</v>
      </c>
    </row>
    <row r="29" spans="1:8" x14ac:dyDescent="0.25">
      <c r="A29" s="14" t="s">
        <v>173</v>
      </c>
      <c r="B29" s="14" t="s">
        <v>18</v>
      </c>
      <c r="C29" s="15">
        <v>23.42</v>
      </c>
      <c r="D29" s="14">
        <v>0.75</v>
      </c>
      <c r="E29" s="23">
        <f t="shared" si="0"/>
        <v>17.57</v>
      </c>
      <c r="F29" s="16">
        <v>0</v>
      </c>
      <c r="G29" s="23">
        <f t="shared" si="1"/>
        <v>0</v>
      </c>
      <c r="H29" s="23">
        <f t="shared" si="2"/>
        <v>17.57</v>
      </c>
    </row>
    <row r="30" spans="1:8" x14ac:dyDescent="0.25">
      <c r="A30" s="14" t="s">
        <v>171</v>
      </c>
      <c r="B30" s="14" t="s">
        <v>18</v>
      </c>
      <c r="C30" s="15">
        <v>48.18</v>
      </c>
      <c r="D30" s="14">
        <v>0.25</v>
      </c>
      <c r="E30" s="23">
        <f t="shared" si="0"/>
        <v>12.05</v>
      </c>
      <c r="F30" s="16">
        <v>0</v>
      </c>
      <c r="G30" s="23">
        <f t="shared" si="1"/>
        <v>0</v>
      </c>
      <c r="H30" s="23">
        <f t="shared" si="2"/>
        <v>12.05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397</v>
      </c>
      <c r="B32" s="14" t="s">
        <v>18</v>
      </c>
      <c r="C32" s="15">
        <v>1.19</v>
      </c>
      <c r="D32" s="14">
        <v>8</v>
      </c>
      <c r="E32" s="23">
        <f>ROUND(C32*D32,2)</f>
        <v>9.52</v>
      </c>
      <c r="F32" s="16">
        <v>0</v>
      </c>
      <c r="G32" s="23">
        <f>ROUND(E32*F32,2)</f>
        <v>0</v>
      </c>
      <c r="H32" s="23">
        <f>ROUND(E32-G32,2)</f>
        <v>9.52</v>
      </c>
    </row>
    <row r="33" spans="1:8" x14ac:dyDescent="0.25">
      <c r="A33" s="14" t="s">
        <v>507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209</v>
      </c>
      <c r="B35" s="14" t="s">
        <v>29</v>
      </c>
      <c r="C35" s="15">
        <v>1.32</v>
      </c>
      <c r="D35" s="14">
        <v>77</v>
      </c>
      <c r="E35" s="23">
        <f>ROUND(C35*D35,2)</f>
        <v>101.64</v>
      </c>
      <c r="F35" s="16">
        <v>0</v>
      </c>
      <c r="G35" s="23">
        <f>ROUND(E35*F35,2)</f>
        <v>0</v>
      </c>
      <c r="H35" s="23">
        <f>ROUND(E35-G35,2)</f>
        <v>101.64</v>
      </c>
    </row>
    <row r="36" spans="1:8" x14ac:dyDescent="0.25">
      <c r="A36" s="14" t="s">
        <v>176</v>
      </c>
      <c r="B36" s="14" t="s">
        <v>177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25">
      <c r="A37" s="13" t="s">
        <v>113</v>
      </c>
      <c r="C37" s="23"/>
      <c r="E37" s="23"/>
    </row>
    <row r="38" spans="1:8" x14ac:dyDescent="0.25">
      <c r="A38" s="14" t="s">
        <v>180</v>
      </c>
      <c r="B38" s="14" t="s">
        <v>26</v>
      </c>
      <c r="C38" s="15">
        <v>3.5</v>
      </c>
      <c r="D38" s="14">
        <v>0.5</v>
      </c>
      <c r="E38" s="23">
        <f>ROUND(C38*D38,2)</f>
        <v>1.75</v>
      </c>
      <c r="F38" s="16">
        <v>0</v>
      </c>
      <c r="G38" s="23">
        <f>ROUND(E38*F38,2)</f>
        <v>0</v>
      </c>
      <c r="H38" s="23">
        <f>ROUND(E38-G38,2)</f>
        <v>1.75</v>
      </c>
    </row>
    <row r="39" spans="1:8" x14ac:dyDescent="0.25">
      <c r="A39" s="14" t="s">
        <v>179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25">
      <c r="A40" s="14" t="s">
        <v>182</v>
      </c>
      <c r="B40" s="14" t="s">
        <v>26</v>
      </c>
      <c r="C40" s="15">
        <v>2.86</v>
      </c>
      <c r="D40" s="14">
        <v>4</v>
      </c>
      <c r="E40" s="23">
        <f>ROUND(C40*D40,2)</f>
        <v>11.44</v>
      </c>
      <c r="F40" s="16">
        <v>0</v>
      </c>
      <c r="G40" s="23">
        <f>ROUND(E40*F40,2)</f>
        <v>0</v>
      </c>
      <c r="H40" s="23">
        <f>ROUND(E40-G40,2)</f>
        <v>11.44</v>
      </c>
    </row>
    <row r="41" spans="1:8" x14ac:dyDescent="0.25">
      <c r="A41" s="14" t="s">
        <v>181</v>
      </c>
      <c r="B41" s="14" t="s">
        <v>26</v>
      </c>
      <c r="C41" s="15">
        <v>4.17</v>
      </c>
      <c r="D41" s="14">
        <v>0.25</v>
      </c>
      <c r="E41" s="23">
        <f>ROUND(C41*D41,2)</f>
        <v>1.04</v>
      </c>
      <c r="F41" s="16">
        <v>0</v>
      </c>
      <c r="G41" s="23">
        <f>ROUND(E41*F41,2)</f>
        <v>0</v>
      </c>
      <c r="H41" s="23">
        <f>ROUND(E41-G41,2)</f>
        <v>1.04</v>
      </c>
    </row>
    <row r="42" spans="1:8" x14ac:dyDescent="0.25">
      <c r="A42" s="14" t="s">
        <v>114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25">
      <c r="A43" s="13" t="s">
        <v>61</v>
      </c>
      <c r="C43" s="23"/>
      <c r="E43" s="23"/>
    </row>
    <row r="44" spans="1:8" x14ac:dyDescent="0.25">
      <c r="A44" s="14" t="s">
        <v>183</v>
      </c>
      <c r="B44" s="14" t="s">
        <v>21</v>
      </c>
      <c r="C44" s="15">
        <v>13.6</v>
      </c>
      <c r="D44" s="14">
        <v>6.77</v>
      </c>
      <c r="E44" s="23">
        <f>ROUND(C44*D44,2)</f>
        <v>92.07</v>
      </c>
      <c r="F44" s="16">
        <v>0</v>
      </c>
      <c r="G44" s="23">
        <f>ROUND(E44*F44,2)</f>
        <v>0</v>
      </c>
      <c r="H44" s="23">
        <f>ROUND(E44-G44,2)</f>
        <v>92.07</v>
      </c>
    </row>
    <row r="45" spans="1:8" x14ac:dyDescent="0.25">
      <c r="A45" s="13" t="s">
        <v>130</v>
      </c>
      <c r="C45" s="23"/>
      <c r="E45" s="23"/>
    </row>
    <row r="46" spans="1:8" x14ac:dyDescent="0.25">
      <c r="A46" s="14" t="s">
        <v>184</v>
      </c>
      <c r="B46" s="14" t="s">
        <v>123</v>
      </c>
      <c r="C46" s="15">
        <v>0.3</v>
      </c>
      <c r="D46" s="14">
        <v>156</v>
      </c>
      <c r="E46" s="23">
        <f>ROUND(C46*D46,2)</f>
        <v>46.8</v>
      </c>
      <c r="F46" s="16">
        <v>0</v>
      </c>
      <c r="G46" s="23">
        <f>ROUND(E46*F46,2)</f>
        <v>0</v>
      </c>
      <c r="H46" s="23">
        <f>ROUND(E46-G46,2)</f>
        <v>46.8</v>
      </c>
    </row>
    <row r="47" spans="1:8" x14ac:dyDescent="0.25">
      <c r="A47" s="13" t="s">
        <v>185</v>
      </c>
      <c r="C47" s="23"/>
      <c r="E47" s="23"/>
    </row>
    <row r="48" spans="1:8" x14ac:dyDescent="0.25">
      <c r="A48" s="14" t="s">
        <v>186</v>
      </c>
      <c r="B48" s="14" t="s">
        <v>123</v>
      </c>
      <c r="C48" s="15">
        <v>0.4</v>
      </c>
      <c r="D48" s="14">
        <v>156</v>
      </c>
      <c r="E48" s="23">
        <f>ROUND(C48*D48,2)</f>
        <v>62.4</v>
      </c>
      <c r="F48" s="16">
        <v>0</v>
      </c>
      <c r="G48" s="23">
        <f>ROUND(E48*F48,2)</f>
        <v>0</v>
      </c>
      <c r="H48" s="23">
        <f>ROUND(E48-G48,2)</f>
        <v>62.4</v>
      </c>
    </row>
    <row r="49" spans="1:8" x14ac:dyDescent="0.25">
      <c r="A49" s="13" t="s">
        <v>99</v>
      </c>
      <c r="C49" s="23"/>
      <c r="E49" s="23"/>
    </row>
    <row r="50" spans="1:8" x14ac:dyDescent="0.25">
      <c r="A50" s="14" t="s">
        <v>187</v>
      </c>
      <c r="B50" s="14" t="s">
        <v>48</v>
      </c>
      <c r="C50" s="15">
        <v>4.5</v>
      </c>
      <c r="D50" s="14">
        <v>0.5</v>
      </c>
      <c r="E50" s="23">
        <f>ROUND(C50*D50,2)</f>
        <v>2.25</v>
      </c>
      <c r="F50" s="16">
        <v>0</v>
      </c>
      <c r="G50" s="23">
        <f>ROUND(E50*F50,2)</f>
        <v>0</v>
      </c>
      <c r="H50" s="23">
        <f>ROUND(E50-G50,2)</f>
        <v>2.25</v>
      </c>
    </row>
    <row r="51" spans="1:8" x14ac:dyDescent="0.25">
      <c r="A51" s="13" t="s">
        <v>115</v>
      </c>
      <c r="C51" s="23"/>
      <c r="E51" s="23"/>
    </row>
    <row r="52" spans="1:8" x14ac:dyDescent="0.25">
      <c r="A52" s="14" t="s">
        <v>188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25">
      <c r="A53" s="13" t="s">
        <v>117</v>
      </c>
      <c r="C53" s="23"/>
      <c r="E53" s="23"/>
    </row>
    <row r="54" spans="1:8" x14ac:dyDescent="0.25">
      <c r="A54" s="14" t="s">
        <v>118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25">
      <c r="A55" s="13" t="s">
        <v>37</v>
      </c>
      <c r="C55" s="23"/>
      <c r="E55" s="23"/>
    </row>
    <row r="56" spans="1:8" x14ac:dyDescent="0.25">
      <c r="A56" s="14" t="s">
        <v>38</v>
      </c>
      <c r="B56" s="14" t="s">
        <v>39</v>
      </c>
      <c r="C56" s="15">
        <v>18.690000000000001</v>
      </c>
      <c r="D56" s="14">
        <v>0.5</v>
      </c>
      <c r="E56" s="23">
        <f>ROUND(C56*D56,2)</f>
        <v>9.35</v>
      </c>
      <c r="F56" s="16">
        <v>0</v>
      </c>
      <c r="G56" s="23">
        <f>ROUND(E56*F56,2)</f>
        <v>0</v>
      </c>
      <c r="H56" s="23">
        <f>ROUND(E56-G56,2)</f>
        <v>9.35</v>
      </c>
    </row>
    <row r="57" spans="1:8" x14ac:dyDescent="0.25">
      <c r="A57" s="14" t="s">
        <v>133</v>
      </c>
      <c r="B57" s="14" t="s">
        <v>39</v>
      </c>
      <c r="C57" s="15">
        <v>18.690000000000001</v>
      </c>
      <c r="D57" s="14">
        <v>0.11</v>
      </c>
      <c r="E57" s="23">
        <f>ROUND(C57*D57,2)</f>
        <v>2.06</v>
      </c>
      <c r="F57" s="16">
        <v>0</v>
      </c>
      <c r="G57" s="23">
        <f>ROUND(E57*F57,2)</f>
        <v>0</v>
      </c>
      <c r="H57" s="23">
        <f>ROUND(E57-G57,2)</f>
        <v>2.06</v>
      </c>
    </row>
    <row r="58" spans="1:8" x14ac:dyDescent="0.25">
      <c r="A58" s="13" t="s">
        <v>40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2.375</v>
      </c>
      <c r="E59" s="23">
        <f>ROUND(C59*D59,2)</f>
        <v>21.52</v>
      </c>
      <c r="F59" s="16">
        <v>0</v>
      </c>
      <c r="G59" s="23">
        <f>ROUND(E59*F59,2)</f>
        <v>0</v>
      </c>
      <c r="H59" s="23">
        <f>ROUND(E59-G59,2)</f>
        <v>21.52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25">
      <c r="A63" s="13" t="s">
        <v>100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25">
      <c r="A65" s="14" t="s">
        <v>44</v>
      </c>
      <c r="B65" s="14" t="s">
        <v>39</v>
      </c>
      <c r="C65" s="15">
        <v>18.7</v>
      </c>
      <c r="D65" s="14">
        <v>0.47960000000000003</v>
      </c>
      <c r="E65" s="23">
        <f>ROUND(C65*D65,2)</f>
        <v>8.9700000000000006</v>
      </c>
      <c r="F65" s="16">
        <v>0</v>
      </c>
      <c r="G65" s="23">
        <f>ROUND(E65*F65,2)</f>
        <v>0</v>
      </c>
      <c r="H65" s="23">
        <f>ROUND(E65-G65,2)</f>
        <v>8.9700000000000006</v>
      </c>
    </row>
    <row r="66" spans="1:8" x14ac:dyDescent="0.25">
      <c r="A66" s="13" t="s">
        <v>45</v>
      </c>
      <c r="C66" s="23"/>
      <c r="E66" s="23"/>
    </row>
    <row r="67" spans="1:8" x14ac:dyDescent="0.25">
      <c r="A67" s="14" t="s">
        <v>38</v>
      </c>
      <c r="B67" s="14" t="s">
        <v>19</v>
      </c>
      <c r="C67" s="15">
        <v>2.86</v>
      </c>
      <c r="D67" s="14">
        <v>7.2043999999999997</v>
      </c>
      <c r="E67" s="23">
        <f>ROUND(C67*D67,2)</f>
        <v>20.6</v>
      </c>
      <c r="F67" s="16">
        <v>0</v>
      </c>
      <c r="G67" s="23">
        <f>ROUND(E67*F67,2)</f>
        <v>0</v>
      </c>
      <c r="H67" s="23">
        <f>ROUND(E67-G67,2)</f>
        <v>20.6</v>
      </c>
    </row>
    <row r="68" spans="1:8" x14ac:dyDescent="0.25">
      <c r="A68" s="14" t="s">
        <v>133</v>
      </c>
      <c r="B68" s="14" t="s">
        <v>19</v>
      </c>
      <c r="C68" s="15">
        <v>2.86</v>
      </c>
      <c r="D68" s="14">
        <v>2.4064000000000001</v>
      </c>
      <c r="E68" s="23">
        <f>ROUND(C68*D68,2)</f>
        <v>6.88</v>
      </c>
      <c r="F68" s="16">
        <v>0</v>
      </c>
      <c r="G68" s="23">
        <f>ROUND(E68*F68,2)</f>
        <v>0</v>
      </c>
      <c r="H68" s="23">
        <f>ROUND(E68-G68,2)</f>
        <v>6.88</v>
      </c>
    </row>
    <row r="69" spans="1:8" x14ac:dyDescent="0.25">
      <c r="A69" s="14" t="s">
        <v>189</v>
      </c>
      <c r="B69" s="14" t="s">
        <v>19</v>
      </c>
      <c r="C69" s="15">
        <v>2.86</v>
      </c>
      <c r="D69" s="14">
        <v>21.995000000000001</v>
      </c>
      <c r="E69" s="23">
        <f>ROUND(C69*D69,2)</f>
        <v>62.91</v>
      </c>
      <c r="F69" s="16">
        <v>0</v>
      </c>
      <c r="G69" s="23">
        <f>ROUND(E69*F69,2)</f>
        <v>0</v>
      </c>
      <c r="H69" s="23">
        <f>ROUND(E69-G69,2)</f>
        <v>62.91</v>
      </c>
    </row>
    <row r="70" spans="1:8" x14ac:dyDescent="0.25">
      <c r="A70" s="13" t="s">
        <v>47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10.48</v>
      </c>
      <c r="D71" s="14">
        <v>1</v>
      </c>
      <c r="E71" s="23">
        <f>ROUND(C71*D71,2)</f>
        <v>10.48</v>
      </c>
      <c r="F71" s="16">
        <v>0</v>
      </c>
      <c r="G71" s="23">
        <f>ROUND(E71*F71,2)</f>
        <v>0</v>
      </c>
      <c r="H71" s="23">
        <f t="shared" ref="H71:H77" si="3">ROUND(E71-G71,2)</f>
        <v>10.48</v>
      </c>
    </row>
    <row r="72" spans="1:8" x14ac:dyDescent="0.25">
      <c r="A72" s="14" t="s">
        <v>38</v>
      </c>
      <c r="B72" s="14" t="s">
        <v>48</v>
      </c>
      <c r="C72" s="15">
        <v>5.7</v>
      </c>
      <c r="D72" s="14">
        <v>1</v>
      </c>
      <c r="E72" s="23">
        <f>ROUND(C72*D72,2)</f>
        <v>5.7</v>
      </c>
      <c r="F72" s="16">
        <v>0</v>
      </c>
      <c r="G72" s="23">
        <f>ROUND(E72*F72,2)</f>
        <v>0</v>
      </c>
      <c r="H72" s="23">
        <f t="shared" si="3"/>
        <v>5.7</v>
      </c>
    </row>
    <row r="73" spans="1:8" x14ac:dyDescent="0.25">
      <c r="A73" s="14" t="s">
        <v>133</v>
      </c>
      <c r="B73" s="14" t="s">
        <v>48</v>
      </c>
      <c r="C73" s="15">
        <v>6.44</v>
      </c>
      <c r="D73" s="14">
        <v>1</v>
      </c>
      <c r="E73" s="23">
        <f>ROUND(C73*D73,2)</f>
        <v>6.44</v>
      </c>
      <c r="F73" s="16">
        <v>0</v>
      </c>
      <c r="G73" s="23">
        <f>ROUND(E73*F73,2)</f>
        <v>0</v>
      </c>
      <c r="H73" s="23">
        <f t="shared" si="3"/>
        <v>6.44</v>
      </c>
    </row>
    <row r="74" spans="1:8" x14ac:dyDescent="0.25">
      <c r="A74" s="14" t="s">
        <v>189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25">
      <c r="A75" s="9" t="s">
        <v>49</v>
      </c>
      <c r="B75" s="9" t="s">
        <v>48</v>
      </c>
      <c r="C75" s="10">
        <v>29.66</v>
      </c>
      <c r="D75" s="9">
        <v>1</v>
      </c>
      <c r="E75" s="22">
        <f>ROUND(C75*D75,2)</f>
        <v>29.66</v>
      </c>
      <c r="F75" s="11">
        <v>0</v>
      </c>
      <c r="G75" s="22">
        <f>ROUND(E75*F75,2)</f>
        <v>0</v>
      </c>
      <c r="H75" s="22">
        <f t="shared" si="3"/>
        <v>29.66</v>
      </c>
    </row>
    <row r="76" spans="1:8" x14ac:dyDescent="0.25">
      <c r="A76" s="7" t="s">
        <v>50</v>
      </c>
      <c r="C76" s="23"/>
      <c r="E76" s="23">
        <f>SUM(E12:E75)</f>
        <v>972.79</v>
      </c>
      <c r="G76" s="12">
        <f>SUM(G12:G75)</f>
        <v>0</v>
      </c>
      <c r="H76" s="12">
        <f t="shared" si="3"/>
        <v>972.79</v>
      </c>
    </row>
    <row r="77" spans="1:8" x14ac:dyDescent="0.25">
      <c r="A77" s="7" t="s">
        <v>51</v>
      </c>
      <c r="C77" s="23"/>
      <c r="E77" s="23">
        <f>+E8-E76</f>
        <v>107.21000000000004</v>
      </c>
      <c r="G77" s="12">
        <f>+G8-G76</f>
        <v>0</v>
      </c>
      <c r="H77" s="12">
        <f t="shared" si="3"/>
        <v>107.21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29.38</v>
      </c>
      <c r="D80" s="14">
        <v>1</v>
      </c>
      <c r="E80" s="23">
        <f>ROUND(C80*D80,2)</f>
        <v>29.38</v>
      </c>
      <c r="F80" s="16">
        <v>0</v>
      </c>
      <c r="G80" s="23">
        <f>ROUND(E80*F80,2)</f>
        <v>0</v>
      </c>
      <c r="H80" s="23">
        <f t="shared" ref="H80:H86" si="4">ROUND(E80-G80,2)</f>
        <v>29.38</v>
      </c>
    </row>
    <row r="81" spans="1:8" x14ac:dyDescent="0.25">
      <c r="A81" s="14" t="s">
        <v>38</v>
      </c>
      <c r="B81" s="14" t="s">
        <v>48</v>
      </c>
      <c r="C81" s="15">
        <v>44.11</v>
      </c>
      <c r="D81" s="14">
        <v>1</v>
      </c>
      <c r="E81" s="23">
        <f>ROUND(C81*D81,2)</f>
        <v>44.11</v>
      </c>
      <c r="F81" s="16">
        <v>0</v>
      </c>
      <c r="G81" s="23">
        <f>ROUND(E81*F81,2)</f>
        <v>0</v>
      </c>
      <c r="H81" s="23">
        <f t="shared" si="4"/>
        <v>44.11</v>
      </c>
    </row>
    <row r="82" spans="1:8" x14ac:dyDescent="0.25">
      <c r="A82" s="14" t="s">
        <v>133</v>
      </c>
      <c r="B82" s="14" t="s">
        <v>48</v>
      </c>
      <c r="C82" s="15">
        <v>30.83</v>
      </c>
      <c r="D82" s="14">
        <v>1</v>
      </c>
      <c r="E82" s="23">
        <f>ROUND(C82*D82,2)</f>
        <v>30.83</v>
      </c>
      <c r="F82" s="16">
        <v>0</v>
      </c>
      <c r="G82" s="23">
        <f>ROUND(E82*F82,2)</f>
        <v>0</v>
      </c>
      <c r="H82" s="23">
        <f t="shared" si="4"/>
        <v>30.83</v>
      </c>
    </row>
    <row r="83" spans="1:8" x14ac:dyDescent="0.25">
      <c r="A83" s="9" t="s">
        <v>189</v>
      </c>
      <c r="B83" s="9" t="s">
        <v>48</v>
      </c>
      <c r="C83" s="10">
        <v>92.37</v>
      </c>
      <c r="D83" s="9">
        <v>1</v>
      </c>
      <c r="E83" s="22">
        <f>ROUND(C83*D83,2)</f>
        <v>92.37</v>
      </c>
      <c r="F83" s="11">
        <v>0</v>
      </c>
      <c r="G83" s="22">
        <f>ROUND(E83*F83,2)</f>
        <v>0</v>
      </c>
      <c r="H83" s="22">
        <f t="shared" si="4"/>
        <v>92.37</v>
      </c>
    </row>
    <row r="84" spans="1:8" x14ac:dyDescent="0.25">
      <c r="A84" s="7" t="s">
        <v>53</v>
      </c>
      <c r="C84" s="23"/>
      <c r="E84" s="23">
        <f>SUM(E80:E83)</f>
        <v>196.69</v>
      </c>
      <c r="G84" s="12">
        <f>SUM(G80:G83)</f>
        <v>0</v>
      </c>
      <c r="H84" s="12">
        <f t="shared" si="4"/>
        <v>196.69</v>
      </c>
    </row>
    <row r="85" spans="1:8" x14ac:dyDescent="0.25">
      <c r="A85" s="7" t="s">
        <v>54</v>
      </c>
      <c r="C85" s="23"/>
      <c r="E85" s="23">
        <f>+E76+E84</f>
        <v>1169.48</v>
      </c>
      <c r="G85" s="12">
        <f>+G76+G84</f>
        <v>0</v>
      </c>
      <c r="H85" s="12">
        <f t="shared" si="4"/>
        <v>1169.48</v>
      </c>
    </row>
    <row r="86" spans="1:8" x14ac:dyDescent="0.25">
      <c r="A86" s="7" t="s">
        <v>55</v>
      </c>
      <c r="C86" s="23"/>
      <c r="E86" s="23">
        <f>+E8-E85</f>
        <v>-89.480000000000018</v>
      </c>
      <c r="G86" s="12">
        <f>+G8-G85</f>
        <v>0</v>
      </c>
      <c r="H86" s="12">
        <f t="shared" si="4"/>
        <v>-89.48</v>
      </c>
    </row>
    <row r="87" spans="1:8" x14ac:dyDescent="0.25">
      <c r="A87" t="s">
        <v>119</v>
      </c>
      <c r="C87" s="23"/>
      <c r="E87" s="23"/>
    </row>
    <row r="88" spans="1:8" x14ac:dyDescent="0.25">
      <c r="A88" t="s">
        <v>424</v>
      </c>
      <c r="C88" s="23"/>
      <c r="E88" s="23"/>
    </row>
    <row r="89" spans="1:8" x14ac:dyDescent="0.25">
      <c r="C89" s="23"/>
      <c r="E89" s="23"/>
    </row>
    <row r="90" spans="1:8" x14ac:dyDescent="0.25">
      <c r="A90" s="7" t="s">
        <v>120</v>
      </c>
      <c r="C90" s="23"/>
      <c r="E90" s="23"/>
    </row>
    <row r="91" spans="1:8" x14ac:dyDescent="0.25">
      <c r="A91" s="7" t="s">
        <v>121</v>
      </c>
      <c r="C91" s="23"/>
      <c r="E91" s="23"/>
    </row>
    <row r="98" spans="1:5" x14ac:dyDescent="0.25">
      <c r="A98" t="str" cm="1">
        <f t="array" aca="1" ref="A98" ca="1">MID(CELL("filename",A1),FIND("]",CELL("filename",A1))+1,256)</f>
        <v>rice22</v>
      </c>
    </row>
    <row r="99" spans="1:5" x14ac:dyDescent="0.25">
      <c r="A99" s="7" t="s">
        <v>50</v>
      </c>
      <c r="E99" s="25">
        <f>VLOOKUP(A99,$A$1:$H$98,5,FALSE)</f>
        <v>972.79</v>
      </c>
    </row>
    <row r="100" spans="1:5" x14ac:dyDescent="0.25">
      <c r="A100" s="7" t="s">
        <v>288</v>
      </c>
      <c r="E100" s="25">
        <f>VLOOKUP(A100,$A$1:$H$98,5,FALSE)</f>
        <v>196.69</v>
      </c>
    </row>
    <row r="101" spans="1:5" x14ac:dyDescent="0.25">
      <c r="A101" s="7" t="s">
        <v>289</v>
      </c>
      <c r="E101" s="25">
        <f t="shared" ref="E101:E102" si="5">VLOOKUP(A101,$A$1:$H$98,5,FALSE)</f>
        <v>1169.48</v>
      </c>
    </row>
    <row r="102" spans="1:5" x14ac:dyDescent="0.25">
      <c r="A102" s="7" t="s">
        <v>55</v>
      </c>
      <c r="E102" s="25">
        <f t="shared" si="5"/>
        <v>-89.480000000000018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B5B9-28E4-4739-850C-1416DAE8B3D1}">
  <sheetPr codeName="Sheet65"/>
  <dimension ref="A1:H102"/>
  <sheetViews>
    <sheetView workbookViewId="0">
      <selection activeCell="A98" sqref="A98:E102"/>
    </sheetView>
  </sheetViews>
  <sheetFormatPr defaultRowHeight="15" x14ac:dyDescent="0.25"/>
  <cols>
    <col min="1" max="1" width="22.2851562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211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509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5.77</v>
      </c>
      <c r="E18" s="23">
        <f>ROUND(C18*D18,2)</f>
        <v>149.9</v>
      </c>
      <c r="F18" s="16">
        <v>0</v>
      </c>
      <c r="G18" s="23">
        <f>ROUND(E18*F18,2)</f>
        <v>0</v>
      </c>
      <c r="H18" s="23">
        <f>ROUND(E18-G18,2)</f>
        <v>149.9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372</v>
      </c>
      <c r="B21" s="14" t="s">
        <v>18</v>
      </c>
      <c r="C21" s="15">
        <v>2.76</v>
      </c>
      <c r="D21" s="14">
        <v>10</v>
      </c>
      <c r="E21" s="23">
        <f>ROUND(C21*D21,2)</f>
        <v>27.6</v>
      </c>
      <c r="F21" s="16">
        <v>0</v>
      </c>
      <c r="G21" s="23">
        <f>ROUND(E21*F21,2)</f>
        <v>0</v>
      </c>
      <c r="H21" s="23">
        <f>ROUND(E21-G21,2)</f>
        <v>27.6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80</v>
      </c>
      <c r="E23" s="23">
        <f t="shared" ref="E23:E30" si="0">ROUND(C23*D23,2)</f>
        <v>9.6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9.6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169</v>
      </c>
      <c r="B25" s="14" t="s">
        <v>26</v>
      </c>
      <c r="C25" s="15">
        <v>14.95</v>
      </c>
      <c r="D25" s="14">
        <v>1.3</v>
      </c>
      <c r="E25" s="23">
        <f t="shared" si="0"/>
        <v>19.440000000000001</v>
      </c>
      <c r="F25" s="16">
        <v>0</v>
      </c>
      <c r="G25" s="23">
        <f t="shared" si="1"/>
        <v>0</v>
      </c>
      <c r="H25" s="23">
        <f t="shared" si="2"/>
        <v>19.440000000000001</v>
      </c>
    </row>
    <row r="26" spans="1:8" x14ac:dyDescent="0.25">
      <c r="A26" s="14" t="s">
        <v>170</v>
      </c>
      <c r="B26" s="14" t="s">
        <v>18</v>
      </c>
      <c r="C26" s="15">
        <v>7.46</v>
      </c>
      <c r="D26" s="14">
        <v>3</v>
      </c>
      <c r="E26" s="23">
        <f t="shared" si="0"/>
        <v>22.38</v>
      </c>
      <c r="F26" s="16">
        <v>0</v>
      </c>
      <c r="G26" s="23">
        <f t="shared" si="1"/>
        <v>0</v>
      </c>
      <c r="H26" s="23">
        <f t="shared" si="2"/>
        <v>22.38</v>
      </c>
    </row>
    <row r="27" spans="1:8" x14ac:dyDescent="0.25">
      <c r="A27" s="14" t="s">
        <v>208</v>
      </c>
      <c r="B27" s="14" t="s">
        <v>18</v>
      </c>
      <c r="C27" s="15">
        <v>0.92</v>
      </c>
      <c r="D27" s="14">
        <v>31</v>
      </c>
      <c r="E27" s="23">
        <f t="shared" si="0"/>
        <v>28.52</v>
      </c>
      <c r="F27" s="16">
        <v>0</v>
      </c>
      <c r="G27" s="23">
        <f t="shared" si="1"/>
        <v>0</v>
      </c>
      <c r="H27" s="23">
        <f t="shared" si="2"/>
        <v>28.52</v>
      </c>
    </row>
    <row r="28" spans="1:8" x14ac:dyDescent="0.25">
      <c r="A28" s="14" t="s">
        <v>202</v>
      </c>
      <c r="B28" s="14" t="s">
        <v>18</v>
      </c>
      <c r="C28" s="15">
        <v>7.34</v>
      </c>
      <c r="D28" s="14">
        <v>1</v>
      </c>
      <c r="E28" s="23">
        <f t="shared" si="0"/>
        <v>7.34</v>
      </c>
      <c r="F28" s="16">
        <v>0</v>
      </c>
      <c r="G28" s="23">
        <f t="shared" si="1"/>
        <v>0</v>
      </c>
      <c r="H28" s="23">
        <f t="shared" si="2"/>
        <v>7.34</v>
      </c>
    </row>
    <row r="29" spans="1:8" x14ac:dyDescent="0.25">
      <c r="A29" s="14" t="s">
        <v>173</v>
      </c>
      <c r="B29" s="14" t="s">
        <v>18</v>
      </c>
      <c r="C29" s="15">
        <v>23.42</v>
      </c>
      <c r="D29" s="14">
        <v>0.75</v>
      </c>
      <c r="E29" s="23">
        <f t="shared" si="0"/>
        <v>17.57</v>
      </c>
      <c r="F29" s="16">
        <v>0</v>
      </c>
      <c r="G29" s="23">
        <f t="shared" si="1"/>
        <v>0</v>
      </c>
      <c r="H29" s="23">
        <f t="shared" si="2"/>
        <v>17.57</v>
      </c>
    </row>
    <row r="30" spans="1:8" x14ac:dyDescent="0.25">
      <c r="A30" s="14" t="s">
        <v>171</v>
      </c>
      <c r="B30" s="14" t="s">
        <v>18</v>
      </c>
      <c r="C30" s="15">
        <v>48.18</v>
      </c>
      <c r="D30" s="14">
        <v>0.25</v>
      </c>
      <c r="E30" s="23">
        <f t="shared" si="0"/>
        <v>12.05</v>
      </c>
      <c r="F30" s="16">
        <v>0</v>
      </c>
      <c r="G30" s="23">
        <f t="shared" si="1"/>
        <v>0</v>
      </c>
      <c r="H30" s="23">
        <f t="shared" si="2"/>
        <v>12.05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397</v>
      </c>
      <c r="B32" s="14" t="s">
        <v>18</v>
      </c>
      <c r="C32" s="15">
        <v>1.19</v>
      </c>
      <c r="D32" s="14">
        <v>8</v>
      </c>
      <c r="E32" s="23">
        <f>ROUND(C32*D32,2)</f>
        <v>9.52</v>
      </c>
      <c r="F32" s="16">
        <v>0</v>
      </c>
      <c r="G32" s="23">
        <f>ROUND(E32*F32,2)</f>
        <v>0</v>
      </c>
      <c r="H32" s="23">
        <f>ROUND(E32-G32,2)</f>
        <v>9.52</v>
      </c>
    </row>
    <row r="33" spans="1:8" x14ac:dyDescent="0.25">
      <c r="A33" s="14" t="s">
        <v>507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25">
      <c r="A34" s="13" t="s">
        <v>30</v>
      </c>
      <c r="C34" s="23"/>
      <c r="E34" s="23"/>
    </row>
    <row r="35" spans="1:8" x14ac:dyDescent="0.25">
      <c r="A35" s="14" t="s">
        <v>31</v>
      </c>
      <c r="B35" s="14" t="s">
        <v>32</v>
      </c>
      <c r="C35" s="15">
        <v>0.24</v>
      </c>
      <c r="D35" s="14">
        <v>33</v>
      </c>
      <c r="E35" s="23">
        <f>ROUND(C35*D35,2)</f>
        <v>7.92</v>
      </c>
      <c r="F35" s="16">
        <v>0</v>
      </c>
      <c r="G35" s="23">
        <f>ROUND(E35*F35,2)</f>
        <v>0</v>
      </c>
      <c r="H35" s="23">
        <f>ROUND(E35-G35,2)</f>
        <v>7.92</v>
      </c>
    </row>
    <row r="36" spans="1:8" x14ac:dyDescent="0.25">
      <c r="A36" s="13" t="s">
        <v>33</v>
      </c>
      <c r="C36" s="23"/>
      <c r="E36" s="23"/>
    </row>
    <row r="37" spans="1:8" x14ac:dyDescent="0.25">
      <c r="A37" s="14" t="s">
        <v>209</v>
      </c>
      <c r="B37" s="14" t="s">
        <v>29</v>
      </c>
      <c r="C37" s="15">
        <v>1.32</v>
      </c>
      <c r="D37" s="14">
        <v>77</v>
      </c>
      <c r="E37" s="23">
        <f>ROUND(C37*D37,2)</f>
        <v>101.64</v>
      </c>
      <c r="F37" s="16">
        <v>0</v>
      </c>
      <c r="G37" s="23">
        <f>ROUND(E37*F37,2)</f>
        <v>0</v>
      </c>
      <c r="H37" s="23">
        <f>ROUND(E37-G37,2)</f>
        <v>101.64</v>
      </c>
    </row>
    <row r="38" spans="1:8" x14ac:dyDescent="0.25">
      <c r="A38" s="14" t="s">
        <v>176</v>
      </c>
      <c r="B38" s="14" t="s">
        <v>177</v>
      </c>
      <c r="C38" s="15">
        <v>0.28999999999999998</v>
      </c>
      <c r="D38" s="14">
        <v>77</v>
      </c>
      <c r="E38" s="23">
        <f>ROUND(C38*D38,2)</f>
        <v>22.33</v>
      </c>
      <c r="F38" s="16">
        <v>0</v>
      </c>
      <c r="G38" s="23">
        <f>ROUND(E38*F38,2)</f>
        <v>0</v>
      </c>
      <c r="H38" s="23">
        <f>ROUND(E38-G38,2)</f>
        <v>22.33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180</v>
      </c>
      <c r="B40" s="14" t="s">
        <v>26</v>
      </c>
      <c r="C40" s="15">
        <v>3.5</v>
      </c>
      <c r="D40" s="14">
        <v>0.5</v>
      </c>
      <c r="E40" s="23">
        <f>ROUND(C40*D40,2)</f>
        <v>1.75</v>
      </c>
      <c r="F40" s="16">
        <v>0</v>
      </c>
      <c r="G40" s="23">
        <f>ROUND(E40*F40,2)</f>
        <v>0</v>
      </c>
      <c r="H40" s="23">
        <f>ROUND(E40-G40,2)</f>
        <v>1.75</v>
      </c>
    </row>
    <row r="41" spans="1:8" x14ac:dyDescent="0.25">
      <c r="A41" s="14" t="s">
        <v>179</v>
      </c>
      <c r="B41" s="14" t="s">
        <v>26</v>
      </c>
      <c r="C41" s="15">
        <v>5</v>
      </c>
      <c r="D41" s="14">
        <v>0.5</v>
      </c>
      <c r="E41" s="23">
        <f>ROUND(C41*D41,2)</f>
        <v>2.5</v>
      </c>
      <c r="F41" s="16">
        <v>0</v>
      </c>
      <c r="G41" s="23">
        <f>ROUND(E41*F41,2)</f>
        <v>0</v>
      </c>
      <c r="H41" s="23">
        <f>ROUND(E41-G41,2)</f>
        <v>2.5</v>
      </c>
    </row>
    <row r="42" spans="1:8" x14ac:dyDescent="0.25">
      <c r="A42" s="14" t="s">
        <v>182</v>
      </c>
      <c r="B42" s="14" t="s">
        <v>26</v>
      </c>
      <c r="C42" s="15">
        <v>2.86</v>
      </c>
      <c r="D42" s="14">
        <v>4</v>
      </c>
      <c r="E42" s="23">
        <f>ROUND(C42*D42,2)</f>
        <v>11.44</v>
      </c>
      <c r="F42" s="16">
        <v>0</v>
      </c>
      <c r="G42" s="23">
        <f>ROUND(E42*F42,2)</f>
        <v>0</v>
      </c>
      <c r="H42" s="23">
        <f>ROUND(E42-G42,2)</f>
        <v>11.44</v>
      </c>
    </row>
    <row r="43" spans="1:8" x14ac:dyDescent="0.25">
      <c r="A43" s="14" t="s">
        <v>181</v>
      </c>
      <c r="B43" s="14" t="s">
        <v>26</v>
      </c>
      <c r="C43" s="15">
        <v>4.17</v>
      </c>
      <c r="D43" s="14">
        <v>0.25</v>
      </c>
      <c r="E43" s="23">
        <f>ROUND(C43*D43,2)</f>
        <v>1.04</v>
      </c>
      <c r="F43" s="16">
        <v>0</v>
      </c>
      <c r="G43" s="23">
        <f>ROUND(E43*F43,2)</f>
        <v>0</v>
      </c>
      <c r="H43" s="23">
        <f>ROUND(E43-G43,2)</f>
        <v>1.04</v>
      </c>
    </row>
    <row r="44" spans="1:8" x14ac:dyDescent="0.25">
      <c r="A44" s="14" t="s">
        <v>114</v>
      </c>
      <c r="B44" s="14" t="s">
        <v>26</v>
      </c>
      <c r="C44" s="15">
        <v>3.3</v>
      </c>
      <c r="D44" s="14">
        <v>0.1</v>
      </c>
      <c r="E44" s="23">
        <f>ROUND(C44*D44,2)</f>
        <v>0.33</v>
      </c>
      <c r="F44" s="16">
        <v>0</v>
      </c>
      <c r="G44" s="23">
        <f>ROUND(E44*F44,2)</f>
        <v>0</v>
      </c>
      <c r="H44" s="23">
        <f>ROUND(E44-G44,2)</f>
        <v>0.33</v>
      </c>
    </row>
    <row r="45" spans="1:8" x14ac:dyDescent="0.25">
      <c r="A45" s="13" t="s">
        <v>61</v>
      </c>
      <c r="C45" s="23"/>
      <c r="E45" s="23"/>
    </row>
    <row r="46" spans="1:8" x14ac:dyDescent="0.25">
      <c r="A46" s="14" t="s">
        <v>183</v>
      </c>
      <c r="B46" s="14" t="s">
        <v>21</v>
      </c>
      <c r="C46" s="15">
        <v>13.6</v>
      </c>
      <c r="D46" s="14">
        <v>6.77</v>
      </c>
      <c r="E46" s="23">
        <f>ROUND(C46*D46,2)</f>
        <v>92.07</v>
      </c>
      <c r="F46" s="16">
        <v>0</v>
      </c>
      <c r="G46" s="23">
        <f>ROUND(E46*F46,2)</f>
        <v>0</v>
      </c>
      <c r="H46" s="23">
        <f>ROUND(E46-G46,2)</f>
        <v>92.07</v>
      </c>
    </row>
    <row r="47" spans="1:8" x14ac:dyDescent="0.25">
      <c r="A47" s="13" t="s">
        <v>130</v>
      </c>
      <c r="C47" s="23"/>
      <c r="E47" s="23"/>
    </row>
    <row r="48" spans="1:8" x14ac:dyDescent="0.25">
      <c r="A48" s="14" t="s">
        <v>184</v>
      </c>
      <c r="B48" s="14" t="s">
        <v>123</v>
      </c>
      <c r="C48" s="15">
        <v>0.3</v>
      </c>
      <c r="D48" s="14">
        <v>156</v>
      </c>
      <c r="E48" s="23">
        <f>ROUND(C48*D48,2)</f>
        <v>46.8</v>
      </c>
      <c r="F48" s="16">
        <v>0</v>
      </c>
      <c r="G48" s="23">
        <f>ROUND(E48*F48,2)</f>
        <v>0</v>
      </c>
      <c r="H48" s="23">
        <f>ROUND(E48-G48,2)</f>
        <v>46.8</v>
      </c>
    </row>
    <row r="49" spans="1:8" x14ac:dyDescent="0.25">
      <c r="A49" s="13" t="s">
        <v>185</v>
      </c>
      <c r="C49" s="23"/>
      <c r="E49" s="23"/>
    </row>
    <row r="50" spans="1:8" x14ac:dyDescent="0.25">
      <c r="A50" s="14" t="s">
        <v>186</v>
      </c>
      <c r="B50" s="14" t="s">
        <v>123</v>
      </c>
      <c r="C50" s="15">
        <v>0.4</v>
      </c>
      <c r="D50" s="14">
        <v>156</v>
      </c>
      <c r="E50" s="23">
        <f>ROUND(C50*D50,2)</f>
        <v>62.4</v>
      </c>
      <c r="F50" s="16">
        <v>0</v>
      </c>
      <c r="G50" s="23">
        <f>ROUND(E50*F50,2)</f>
        <v>0</v>
      </c>
      <c r="H50" s="23">
        <f>ROUND(E50-G50,2)</f>
        <v>62.4</v>
      </c>
    </row>
    <row r="51" spans="1:8" x14ac:dyDescent="0.25">
      <c r="A51" s="13" t="s">
        <v>99</v>
      </c>
      <c r="C51" s="23"/>
      <c r="E51" s="23"/>
    </row>
    <row r="52" spans="1:8" x14ac:dyDescent="0.25">
      <c r="A52" s="14" t="s">
        <v>187</v>
      </c>
      <c r="B52" s="14" t="s">
        <v>48</v>
      </c>
      <c r="C52" s="15">
        <v>4.5</v>
      </c>
      <c r="D52" s="14">
        <v>0.5</v>
      </c>
      <c r="E52" s="23">
        <f>ROUND(C52*D52,2)</f>
        <v>2.25</v>
      </c>
      <c r="F52" s="16">
        <v>0</v>
      </c>
      <c r="G52" s="23">
        <f>ROUND(E52*F52,2)</f>
        <v>0</v>
      </c>
      <c r="H52" s="23">
        <f>ROUND(E52-G52,2)</f>
        <v>2.25</v>
      </c>
    </row>
    <row r="53" spans="1:8" x14ac:dyDescent="0.25">
      <c r="A53" s="13" t="s">
        <v>115</v>
      </c>
      <c r="C53" s="23"/>
      <c r="E53" s="23"/>
    </row>
    <row r="54" spans="1:8" x14ac:dyDescent="0.25">
      <c r="A54" s="14" t="s">
        <v>188</v>
      </c>
      <c r="B54" s="14" t="s">
        <v>48</v>
      </c>
      <c r="C54" s="15">
        <v>8</v>
      </c>
      <c r="D54" s="14">
        <v>1</v>
      </c>
      <c r="E54" s="23">
        <f>ROUND(C54*D54,2)</f>
        <v>8</v>
      </c>
      <c r="F54" s="16">
        <v>0</v>
      </c>
      <c r="G54" s="23">
        <f>ROUND(E54*F54,2)</f>
        <v>0</v>
      </c>
      <c r="H54" s="23">
        <f>ROUND(E54-G54,2)</f>
        <v>8</v>
      </c>
    </row>
    <row r="55" spans="1:8" x14ac:dyDescent="0.25">
      <c r="A55" s="13" t="s">
        <v>117</v>
      </c>
      <c r="C55" s="23"/>
      <c r="E55" s="23"/>
    </row>
    <row r="56" spans="1:8" x14ac:dyDescent="0.25">
      <c r="A56" s="14" t="s">
        <v>118</v>
      </c>
      <c r="B56" s="14" t="s">
        <v>48</v>
      </c>
      <c r="C56" s="15">
        <v>10</v>
      </c>
      <c r="D56" s="14">
        <v>0.33300000000000002</v>
      </c>
      <c r="E56" s="23">
        <f>ROUND(C56*D56,2)</f>
        <v>3.33</v>
      </c>
      <c r="F56" s="16">
        <v>0</v>
      </c>
      <c r="G56" s="23">
        <f>ROUND(E56*F56,2)</f>
        <v>0</v>
      </c>
      <c r="H56" s="23">
        <f>ROUND(E56-G56,2)</f>
        <v>3.33</v>
      </c>
    </row>
    <row r="57" spans="1:8" x14ac:dyDescent="0.25">
      <c r="A57" s="13" t="s">
        <v>37</v>
      </c>
      <c r="C57" s="23"/>
      <c r="E57" s="23"/>
    </row>
    <row r="58" spans="1:8" x14ac:dyDescent="0.25">
      <c r="A58" s="14" t="s">
        <v>38</v>
      </c>
      <c r="B58" s="14" t="s">
        <v>39</v>
      </c>
      <c r="C58" s="15">
        <v>18.690000000000001</v>
      </c>
      <c r="D58" s="14">
        <v>0.52810000000000001</v>
      </c>
      <c r="E58" s="23">
        <f>ROUND(C58*D58,2)</f>
        <v>9.8699999999999992</v>
      </c>
      <c r="F58" s="16">
        <v>0</v>
      </c>
      <c r="G58" s="23">
        <f>ROUND(E58*F58,2)</f>
        <v>0</v>
      </c>
      <c r="H58" s="23">
        <f>ROUND(E58-G58,2)</f>
        <v>9.8699999999999992</v>
      </c>
    </row>
    <row r="59" spans="1:8" x14ac:dyDescent="0.25">
      <c r="A59" s="14" t="s">
        <v>133</v>
      </c>
      <c r="B59" s="14" t="s">
        <v>39</v>
      </c>
      <c r="C59" s="15">
        <v>18.690000000000001</v>
      </c>
      <c r="D59" s="14">
        <v>0.11</v>
      </c>
      <c r="E59" s="23">
        <f>ROUND(C59*D59,2)</f>
        <v>2.06</v>
      </c>
      <c r="F59" s="16">
        <v>0</v>
      </c>
      <c r="G59" s="23">
        <f>ROUND(E59*F59,2)</f>
        <v>0</v>
      </c>
      <c r="H59" s="23">
        <f>ROUND(E59-G59,2)</f>
        <v>2.06</v>
      </c>
    </row>
    <row r="60" spans="1:8" x14ac:dyDescent="0.25">
      <c r="A60" s="13" t="s">
        <v>40</v>
      </c>
      <c r="C60" s="23"/>
      <c r="E60" s="23"/>
    </row>
    <row r="61" spans="1:8" x14ac:dyDescent="0.25">
      <c r="A61" s="14" t="s">
        <v>41</v>
      </c>
      <c r="B61" s="14" t="s">
        <v>39</v>
      </c>
      <c r="C61" s="15">
        <v>9.06</v>
      </c>
      <c r="D61" s="14">
        <v>1.125</v>
      </c>
      <c r="E61" s="23">
        <f>ROUND(C61*D61,2)</f>
        <v>10.19</v>
      </c>
      <c r="F61" s="16">
        <v>0</v>
      </c>
      <c r="G61" s="23">
        <f>ROUND(E61*F61,2)</f>
        <v>0</v>
      </c>
      <c r="H61" s="23">
        <f>ROUND(E61-G61,2)</f>
        <v>10.19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3.7499999999999999E-2</v>
      </c>
      <c r="E62" s="23">
        <f>ROUND(C62*D62,2)</f>
        <v>0.34</v>
      </c>
      <c r="F62" s="16">
        <v>0</v>
      </c>
      <c r="G62" s="23">
        <f>ROUND(E62*F62,2)</f>
        <v>0</v>
      </c>
      <c r="H62" s="23">
        <f>ROUND(E62-G62,2)</f>
        <v>0.34</v>
      </c>
    </row>
    <row r="63" spans="1:8" x14ac:dyDescent="0.25">
      <c r="A63" s="13" t="s">
        <v>43</v>
      </c>
      <c r="C63" s="23"/>
      <c r="E63" s="23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0.25</v>
      </c>
      <c r="E64" s="23">
        <f>ROUND(C64*D64,2)</f>
        <v>2.27</v>
      </c>
      <c r="F64" s="16">
        <v>0</v>
      </c>
      <c r="G64" s="23">
        <f>ROUND(E64*F64,2)</f>
        <v>0</v>
      </c>
      <c r="H64" s="23">
        <f>ROUND(E64-G64,2)</f>
        <v>2.27</v>
      </c>
    </row>
    <row r="65" spans="1:8" x14ac:dyDescent="0.25">
      <c r="A65" s="14" t="s">
        <v>42</v>
      </c>
      <c r="B65" s="14" t="s">
        <v>39</v>
      </c>
      <c r="C65" s="15">
        <v>9.06</v>
      </c>
      <c r="D65" s="14">
        <v>7.8600000000000003E-2</v>
      </c>
      <c r="E65" s="23">
        <f>ROUND(C65*D65,2)</f>
        <v>0.71</v>
      </c>
      <c r="F65" s="16">
        <v>0</v>
      </c>
      <c r="G65" s="23">
        <f>ROUND(E65*F65,2)</f>
        <v>0</v>
      </c>
      <c r="H65" s="23">
        <f>ROUND(E65-G65,2)</f>
        <v>0.71</v>
      </c>
    </row>
    <row r="66" spans="1:8" x14ac:dyDescent="0.25">
      <c r="A66" s="13" t="s">
        <v>100</v>
      </c>
      <c r="C66" s="23"/>
      <c r="E66" s="23"/>
    </row>
    <row r="67" spans="1:8" x14ac:dyDescent="0.25">
      <c r="A67" s="14" t="s">
        <v>41</v>
      </c>
      <c r="B67" s="14" t="s">
        <v>39</v>
      </c>
      <c r="C67" s="15">
        <v>9.06</v>
      </c>
      <c r="D67" s="14">
        <v>0.7</v>
      </c>
      <c r="E67" s="23">
        <f>ROUND(C67*D67,2)</f>
        <v>6.34</v>
      </c>
      <c r="F67" s="16">
        <v>0</v>
      </c>
      <c r="G67" s="23">
        <f>ROUND(E67*F67,2)</f>
        <v>0</v>
      </c>
      <c r="H67" s="23">
        <f>ROUND(E67-G67,2)</f>
        <v>6.34</v>
      </c>
    </row>
    <row r="68" spans="1:8" x14ac:dyDescent="0.25">
      <c r="A68" s="14" t="s">
        <v>44</v>
      </c>
      <c r="B68" s="14" t="s">
        <v>39</v>
      </c>
      <c r="C68" s="15">
        <v>18.7</v>
      </c>
      <c r="D68" s="14">
        <v>0.47960000000000003</v>
      </c>
      <c r="E68" s="23">
        <f>ROUND(C68*D68,2)</f>
        <v>8.9700000000000006</v>
      </c>
      <c r="F68" s="16">
        <v>0</v>
      </c>
      <c r="G68" s="23">
        <f>ROUND(E68*F68,2)</f>
        <v>0</v>
      </c>
      <c r="H68" s="23">
        <f>ROUND(E68-G68,2)</f>
        <v>8.9700000000000006</v>
      </c>
    </row>
    <row r="69" spans="1:8" x14ac:dyDescent="0.25">
      <c r="A69" s="13" t="s">
        <v>45</v>
      </c>
      <c r="C69" s="23"/>
      <c r="E69" s="23"/>
    </row>
    <row r="70" spans="1:8" x14ac:dyDescent="0.25">
      <c r="A70" s="14" t="s">
        <v>38</v>
      </c>
      <c r="B70" s="14" t="s">
        <v>19</v>
      </c>
      <c r="C70" s="15">
        <v>2.86</v>
      </c>
      <c r="D70" s="14">
        <v>7.4504999999999999</v>
      </c>
      <c r="E70" s="23">
        <f>ROUND(C70*D70,2)</f>
        <v>21.31</v>
      </c>
      <c r="F70" s="16">
        <v>0</v>
      </c>
      <c r="G70" s="23">
        <f>ROUND(E70*F70,2)</f>
        <v>0</v>
      </c>
      <c r="H70" s="23">
        <f>ROUND(E70-G70,2)</f>
        <v>21.31</v>
      </c>
    </row>
    <row r="71" spans="1:8" x14ac:dyDescent="0.25">
      <c r="A71" s="14" t="s">
        <v>133</v>
      </c>
      <c r="B71" s="14" t="s">
        <v>19</v>
      </c>
      <c r="C71" s="15">
        <v>2.86</v>
      </c>
      <c r="D71" s="14">
        <v>2.4064000000000001</v>
      </c>
      <c r="E71" s="23">
        <f>ROUND(C71*D71,2)</f>
        <v>6.88</v>
      </c>
      <c r="F71" s="16">
        <v>0</v>
      </c>
      <c r="G71" s="23">
        <f>ROUND(E71*F71,2)</f>
        <v>0</v>
      </c>
      <c r="H71" s="23">
        <f>ROUND(E71-G71,2)</f>
        <v>6.88</v>
      </c>
    </row>
    <row r="72" spans="1:8" x14ac:dyDescent="0.25">
      <c r="A72" s="14" t="s">
        <v>189</v>
      </c>
      <c r="B72" s="14" t="s">
        <v>19</v>
      </c>
      <c r="C72" s="15">
        <v>2.86</v>
      </c>
      <c r="D72" s="14">
        <v>18.736499999999999</v>
      </c>
      <c r="E72" s="23">
        <f>ROUND(C72*D72,2)</f>
        <v>53.59</v>
      </c>
      <c r="F72" s="16">
        <v>0</v>
      </c>
      <c r="G72" s="23">
        <f>ROUND(E72*F72,2)</f>
        <v>0</v>
      </c>
      <c r="H72" s="23">
        <f>ROUND(E72-G72,2)</f>
        <v>53.59</v>
      </c>
    </row>
    <row r="73" spans="1:8" x14ac:dyDescent="0.25">
      <c r="A73" s="13" t="s">
        <v>47</v>
      </c>
      <c r="C73" s="23"/>
      <c r="E73" s="23"/>
    </row>
    <row r="74" spans="1:8" x14ac:dyDescent="0.25">
      <c r="A74" s="14" t="s">
        <v>42</v>
      </c>
      <c r="B74" s="14" t="s">
        <v>48</v>
      </c>
      <c r="C74" s="15">
        <v>10.58</v>
      </c>
      <c r="D74" s="14">
        <v>1</v>
      </c>
      <c r="E74" s="23">
        <f>ROUND(C74*D74,2)</f>
        <v>10.58</v>
      </c>
      <c r="F74" s="16">
        <v>0</v>
      </c>
      <c r="G74" s="23">
        <f>ROUND(E74*F74,2)</f>
        <v>0</v>
      </c>
      <c r="H74" s="23">
        <f t="shared" ref="H74:H80" si="3">ROUND(E74-G74,2)</f>
        <v>10.58</v>
      </c>
    </row>
    <row r="75" spans="1:8" x14ac:dyDescent="0.25">
      <c r="A75" s="14" t="s">
        <v>38</v>
      </c>
      <c r="B75" s="14" t="s">
        <v>48</v>
      </c>
      <c r="C75" s="15">
        <v>5.88</v>
      </c>
      <c r="D75" s="14">
        <v>1</v>
      </c>
      <c r="E75" s="23">
        <f>ROUND(C75*D75,2)</f>
        <v>5.88</v>
      </c>
      <c r="F75" s="16">
        <v>0</v>
      </c>
      <c r="G75" s="23">
        <f>ROUND(E75*F75,2)</f>
        <v>0</v>
      </c>
      <c r="H75" s="23">
        <f t="shared" si="3"/>
        <v>5.88</v>
      </c>
    </row>
    <row r="76" spans="1:8" x14ac:dyDescent="0.25">
      <c r="A76" s="14" t="s">
        <v>133</v>
      </c>
      <c r="B76" s="14" t="s">
        <v>48</v>
      </c>
      <c r="C76" s="15">
        <v>6.44</v>
      </c>
      <c r="D76" s="14">
        <v>1</v>
      </c>
      <c r="E76" s="23">
        <f>ROUND(C76*D76,2)</f>
        <v>6.44</v>
      </c>
      <c r="F76" s="16">
        <v>0</v>
      </c>
      <c r="G76" s="23">
        <f>ROUND(E76*F76,2)</f>
        <v>0</v>
      </c>
      <c r="H76" s="23">
        <f t="shared" si="3"/>
        <v>6.44</v>
      </c>
    </row>
    <row r="77" spans="1:8" x14ac:dyDescent="0.25">
      <c r="A77" s="14" t="s">
        <v>189</v>
      </c>
      <c r="B77" s="14" t="s">
        <v>48</v>
      </c>
      <c r="C77" s="15">
        <v>13.96</v>
      </c>
      <c r="D77" s="14">
        <v>1</v>
      </c>
      <c r="E77" s="23">
        <f>ROUND(C77*D77,2)</f>
        <v>13.96</v>
      </c>
      <c r="F77" s="16">
        <v>0</v>
      </c>
      <c r="G77" s="23">
        <f>ROUND(E77*F77,2)</f>
        <v>0</v>
      </c>
      <c r="H77" s="23">
        <f t="shared" si="3"/>
        <v>13.96</v>
      </c>
    </row>
    <row r="78" spans="1:8" x14ac:dyDescent="0.25">
      <c r="A78" s="9" t="s">
        <v>49</v>
      </c>
      <c r="B78" s="9" t="s">
        <v>48</v>
      </c>
      <c r="C78" s="10">
        <v>29.41</v>
      </c>
      <c r="D78" s="9">
        <v>1</v>
      </c>
      <c r="E78" s="22">
        <f>ROUND(C78*D78,2)</f>
        <v>29.41</v>
      </c>
      <c r="F78" s="11">
        <v>0</v>
      </c>
      <c r="G78" s="22">
        <f>ROUND(E78*F78,2)</f>
        <v>0</v>
      </c>
      <c r="H78" s="22">
        <f t="shared" si="3"/>
        <v>29.41</v>
      </c>
    </row>
    <row r="79" spans="1:8" x14ac:dyDescent="0.25">
      <c r="A79" s="7" t="s">
        <v>50</v>
      </c>
      <c r="C79" s="23"/>
      <c r="E79" s="23">
        <f>SUM(E12:E78)</f>
        <v>961.31000000000017</v>
      </c>
      <c r="G79" s="12">
        <f>SUM(G12:G78)</f>
        <v>0</v>
      </c>
      <c r="H79" s="12">
        <f t="shared" si="3"/>
        <v>961.31</v>
      </c>
    </row>
    <row r="80" spans="1:8" x14ac:dyDescent="0.25">
      <c r="A80" s="7" t="s">
        <v>51</v>
      </c>
      <c r="C80" s="23"/>
      <c r="E80" s="23">
        <f>+E8-E79</f>
        <v>118.68999999999983</v>
      </c>
      <c r="G80" s="12">
        <f>+G8-G79</f>
        <v>0</v>
      </c>
      <c r="H80" s="12">
        <f t="shared" si="3"/>
        <v>118.69</v>
      </c>
    </row>
    <row r="81" spans="1:8" x14ac:dyDescent="0.25">
      <c r="A81" t="s">
        <v>12</v>
      </c>
      <c r="C81" s="23"/>
      <c r="E81" s="23"/>
    </row>
    <row r="82" spans="1:8" x14ac:dyDescent="0.25">
      <c r="A82" s="7" t="s">
        <v>52</v>
      </c>
      <c r="C82" s="23"/>
      <c r="E82" s="23"/>
    </row>
    <row r="83" spans="1:8" x14ac:dyDescent="0.25">
      <c r="A83" s="14" t="s">
        <v>42</v>
      </c>
      <c r="B83" s="14" t="s">
        <v>48</v>
      </c>
      <c r="C83" s="15">
        <v>30.4</v>
      </c>
      <c r="D83" s="14">
        <v>1</v>
      </c>
      <c r="E83" s="23">
        <f>ROUND(C83*D83,2)</f>
        <v>30.4</v>
      </c>
      <c r="F83" s="16">
        <v>0</v>
      </c>
      <c r="G83" s="23">
        <f>ROUND(E83*F83,2)</f>
        <v>0</v>
      </c>
      <c r="H83" s="23">
        <f t="shared" ref="H83:H89" si="4">ROUND(E83-G83,2)</f>
        <v>30.4</v>
      </c>
    </row>
    <row r="84" spans="1:8" x14ac:dyDescent="0.25">
      <c r="A84" s="14" t="s">
        <v>38</v>
      </c>
      <c r="B84" s="14" t="s">
        <v>48</v>
      </c>
      <c r="C84" s="15">
        <v>45.59</v>
      </c>
      <c r="D84" s="14">
        <v>1</v>
      </c>
      <c r="E84" s="23">
        <f>ROUND(C84*D84,2)</f>
        <v>45.59</v>
      </c>
      <c r="F84" s="16">
        <v>0</v>
      </c>
      <c r="G84" s="23">
        <f>ROUND(E84*F84,2)</f>
        <v>0</v>
      </c>
      <c r="H84" s="23">
        <f t="shared" si="4"/>
        <v>45.59</v>
      </c>
    </row>
    <row r="85" spans="1:8" x14ac:dyDescent="0.25">
      <c r="A85" s="14" t="s">
        <v>133</v>
      </c>
      <c r="B85" s="14" t="s">
        <v>48</v>
      </c>
      <c r="C85" s="15">
        <v>30.83</v>
      </c>
      <c r="D85" s="14">
        <v>1</v>
      </c>
      <c r="E85" s="23">
        <f>ROUND(C85*D85,2)</f>
        <v>30.83</v>
      </c>
      <c r="F85" s="16">
        <v>0</v>
      </c>
      <c r="G85" s="23">
        <f>ROUND(E85*F85,2)</f>
        <v>0</v>
      </c>
      <c r="H85" s="23">
        <f t="shared" si="4"/>
        <v>30.83</v>
      </c>
    </row>
    <row r="86" spans="1:8" x14ac:dyDescent="0.25">
      <c r="A86" s="9" t="s">
        <v>189</v>
      </c>
      <c r="B86" s="9" t="s">
        <v>48</v>
      </c>
      <c r="C86" s="10">
        <v>92.02</v>
      </c>
      <c r="D86" s="9">
        <v>1</v>
      </c>
      <c r="E86" s="22">
        <f>ROUND(C86*D86,2)</f>
        <v>92.02</v>
      </c>
      <c r="F86" s="11">
        <v>0</v>
      </c>
      <c r="G86" s="22">
        <f>ROUND(E86*F86,2)</f>
        <v>0</v>
      </c>
      <c r="H86" s="22">
        <f t="shared" si="4"/>
        <v>92.02</v>
      </c>
    </row>
    <row r="87" spans="1:8" x14ac:dyDescent="0.25">
      <c r="A87" s="7" t="s">
        <v>53</v>
      </c>
      <c r="C87" s="23"/>
      <c r="E87" s="23">
        <f>SUM(E83:E86)</f>
        <v>198.84</v>
      </c>
      <c r="G87" s="12">
        <f>SUM(G83:G86)</f>
        <v>0</v>
      </c>
      <c r="H87" s="12">
        <f t="shared" si="4"/>
        <v>198.84</v>
      </c>
    </row>
    <row r="88" spans="1:8" x14ac:dyDescent="0.25">
      <c r="A88" s="7" t="s">
        <v>54</v>
      </c>
      <c r="C88" s="23"/>
      <c r="E88" s="23">
        <f>+E79+E87</f>
        <v>1160.1500000000001</v>
      </c>
      <c r="G88" s="12">
        <f>+G79+G87</f>
        <v>0</v>
      </c>
      <c r="H88" s="12">
        <f t="shared" si="4"/>
        <v>1160.1500000000001</v>
      </c>
    </row>
    <row r="89" spans="1:8" x14ac:dyDescent="0.25">
      <c r="A89" s="7" t="s">
        <v>55</v>
      </c>
      <c r="C89" s="23"/>
      <c r="E89" s="23">
        <f>+E8-E88</f>
        <v>-80.150000000000091</v>
      </c>
      <c r="G89" s="12">
        <f>+G8-G88</f>
        <v>0</v>
      </c>
      <c r="H89" s="12">
        <f t="shared" si="4"/>
        <v>-80.150000000000006</v>
      </c>
    </row>
    <row r="90" spans="1:8" x14ac:dyDescent="0.25">
      <c r="A90" t="s">
        <v>119</v>
      </c>
      <c r="C90" s="23"/>
      <c r="E90" s="23"/>
    </row>
    <row r="91" spans="1:8" x14ac:dyDescent="0.25">
      <c r="A91" t="s">
        <v>424</v>
      </c>
      <c r="C91" s="23"/>
      <c r="E91" s="23"/>
    </row>
    <row r="92" spans="1:8" x14ac:dyDescent="0.25">
      <c r="C92" s="23"/>
      <c r="E92" s="23"/>
    </row>
    <row r="93" spans="1:8" x14ac:dyDescent="0.25">
      <c r="A93" s="7" t="s">
        <v>120</v>
      </c>
      <c r="C93" s="23"/>
      <c r="E93" s="23"/>
    </row>
    <row r="94" spans="1:8" x14ac:dyDescent="0.25">
      <c r="A94" s="7" t="s">
        <v>121</v>
      </c>
      <c r="C94" s="23"/>
      <c r="E94" s="23"/>
    </row>
    <row r="98" spans="1:5" x14ac:dyDescent="0.25">
      <c r="A98" t="str" cm="1">
        <f t="array" aca="1" ref="A98" ca="1">MID(CELL("filename",A1),FIND("]",CELL("filename",A1))+1,256)</f>
        <v>rice23</v>
      </c>
    </row>
    <row r="99" spans="1:5" x14ac:dyDescent="0.25">
      <c r="A99" s="7" t="s">
        <v>50</v>
      </c>
      <c r="E99" s="25">
        <f>VLOOKUP(A99,$A$1:$H$98,5,FALSE)</f>
        <v>961.31000000000017</v>
      </c>
    </row>
    <row r="100" spans="1:5" x14ac:dyDescent="0.25">
      <c r="A100" s="7" t="s">
        <v>288</v>
      </c>
      <c r="E100" s="25">
        <f>VLOOKUP(A100,$A$1:$H$98,5,FALSE)</f>
        <v>198.84</v>
      </c>
    </row>
    <row r="101" spans="1:5" x14ac:dyDescent="0.25">
      <c r="A101" s="7" t="s">
        <v>289</v>
      </c>
      <c r="E101" s="25">
        <f t="shared" ref="E101:E102" si="5">VLOOKUP(A101,$A$1:$H$98,5,FALSE)</f>
        <v>1160.1500000000001</v>
      </c>
    </row>
    <row r="102" spans="1:5" x14ac:dyDescent="0.25">
      <c r="A102" s="7" t="s">
        <v>55</v>
      </c>
      <c r="E102" s="25">
        <f t="shared" si="5"/>
        <v>-80.150000000000091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C4BC-CC02-4DF7-B9C0-CA12B833AE94}">
  <sheetPr codeName="Sheet66"/>
  <dimension ref="A1:H102"/>
  <sheetViews>
    <sheetView topLeftCell="A91" workbookViewId="0">
      <selection activeCell="A98" sqref="A98:E102"/>
    </sheetView>
  </sheetViews>
  <sheetFormatPr defaultRowHeight="15" x14ac:dyDescent="0.25"/>
  <cols>
    <col min="1" max="1" width="22.710937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477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212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510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4.5</v>
      </c>
      <c r="E12" s="23">
        <f>ROUND(C12*D12,2)</f>
        <v>36.229999999999997</v>
      </c>
      <c r="F12" s="16">
        <v>0</v>
      </c>
      <c r="G12" s="23">
        <f>ROUND(E12*F12,2)</f>
        <v>0</v>
      </c>
      <c r="H12" s="23">
        <f>ROUND(E12-G12,2)</f>
        <v>36.229999999999997</v>
      </c>
    </row>
    <row r="13" spans="1:8" x14ac:dyDescent="0.25">
      <c r="A13" s="14" t="s">
        <v>199</v>
      </c>
      <c r="B13" s="14" t="s">
        <v>16</v>
      </c>
      <c r="C13" s="15">
        <v>9.5</v>
      </c>
      <c r="D13" s="14">
        <v>1</v>
      </c>
      <c r="E13" s="23">
        <f>ROUND(C13*D13,2)</f>
        <v>9.5</v>
      </c>
      <c r="F13" s="16">
        <v>0</v>
      </c>
      <c r="G13" s="23">
        <f>ROUND(E13*F13,2)</f>
        <v>0</v>
      </c>
      <c r="H13" s="23">
        <f>ROUND(E13-G13,2)</f>
        <v>9.5</v>
      </c>
    </row>
    <row r="14" spans="1:8" x14ac:dyDescent="0.25">
      <c r="A14" s="14" t="s">
        <v>57</v>
      </c>
      <c r="B14" s="14" t="s">
        <v>16</v>
      </c>
      <c r="C14" s="15">
        <v>7.5</v>
      </c>
      <c r="D14" s="14">
        <v>1.3</v>
      </c>
      <c r="E14" s="23">
        <f>ROUND(C14*D14,2)</f>
        <v>9.75</v>
      </c>
      <c r="F14" s="16">
        <v>0</v>
      </c>
      <c r="G14" s="23">
        <f>ROUND(E14*F14,2)</f>
        <v>0</v>
      </c>
      <c r="H14" s="23">
        <f>ROUND(E14-G14,2)</f>
        <v>9.75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166</v>
      </c>
      <c r="B16" s="14" t="s">
        <v>21</v>
      </c>
      <c r="C16" s="15">
        <v>22.4</v>
      </c>
      <c r="D16" s="14">
        <v>0.5</v>
      </c>
      <c r="E16" s="23">
        <f>ROUND(C16*D16,2)</f>
        <v>11.2</v>
      </c>
      <c r="F16" s="16">
        <v>0</v>
      </c>
      <c r="G16" s="23">
        <f>ROUND(E16*F16,2)</f>
        <v>0</v>
      </c>
      <c r="H16" s="23">
        <f>ROUND(E16-G16,2)</f>
        <v>11.2</v>
      </c>
    </row>
    <row r="17" spans="1:8" x14ac:dyDescent="0.25">
      <c r="A17" s="14" t="s">
        <v>153</v>
      </c>
      <c r="B17" s="14" t="s">
        <v>21</v>
      </c>
      <c r="C17" s="15">
        <v>36.68</v>
      </c>
      <c r="D17" s="14">
        <v>0.5</v>
      </c>
      <c r="E17" s="23">
        <f>ROUND(C17*D17,2)</f>
        <v>18.34</v>
      </c>
      <c r="F17" s="16">
        <v>0</v>
      </c>
      <c r="G17" s="23">
        <f>ROUND(E17*F17,2)</f>
        <v>0</v>
      </c>
      <c r="H17" s="23">
        <f>ROUND(E17-G17,2)</f>
        <v>18.34</v>
      </c>
    </row>
    <row r="18" spans="1:8" x14ac:dyDescent="0.25">
      <c r="A18" s="14" t="s">
        <v>167</v>
      </c>
      <c r="B18" s="14" t="s">
        <v>21</v>
      </c>
      <c r="C18" s="15">
        <v>25.98</v>
      </c>
      <c r="D18" s="14">
        <v>5.77</v>
      </c>
      <c r="E18" s="23">
        <f>ROUND(C18*D18,2)</f>
        <v>149.9</v>
      </c>
      <c r="F18" s="16">
        <v>0</v>
      </c>
      <c r="G18" s="23">
        <f>ROUND(E18*F18,2)</f>
        <v>0</v>
      </c>
      <c r="H18" s="23">
        <f>ROUND(E18-G18,2)</f>
        <v>149.9</v>
      </c>
    </row>
    <row r="19" spans="1:8" x14ac:dyDescent="0.25">
      <c r="A19" s="14" t="s">
        <v>168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25">
      <c r="A20" s="13" t="s">
        <v>23</v>
      </c>
      <c r="C20" s="23"/>
      <c r="E20" s="23"/>
    </row>
    <row r="21" spans="1:8" x14ac:dyDescent="0.25">
      <c r="A21" s="14" t="s">
        <v>372</v>
      </c>
      <c r="B21" s="14" t="s">
        <v>18</v>
      </c>
      <c r="C21" s="15">
        <v>2.76</v>
      </c>
      <c r="D21" s="14">
        <v>10</v>
      </c>
      <c r="E21" s="23">
        <f>ROUND(C21*D21,2)</f>
        <v>27.6</v>
      </c>
      <c r="F21" s="16">
        <v>0</v>
      </c>
      <c r="G21" s="23">
        <f>ROUND(E21*F21,2)</f>
        <v>0</v>
      </c>
      <c r="H21" s="23">
        <f>ROUND(E21-G21,2)</f>
        <v>27.6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80</v>
      </c>
      <c r="E23" s="23">
        <f t="shared" ref="E23:E30" si="0">ROUND(C23*D23,2)</f>
        <v>9.6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9.6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169</v>
      </c>
      <c r="B25" s="14" t="s">
        <v>26</v>
      </c>
      <c r="C25" s="15">
        <v>14.95</v>
      </c>
      <c r="D25" s="14">
        <v>1.3</v>
      </c>
      <c r="E25" s="23">
        <f t="shared" si="0"/>
        <v>19.440000000000001</v>
      </c>
      <c r="F25" s="16">
        <v>0</v>
      </c>
      <c r="G25" s="23">
        <f t="shared" si="1"/>
        <v>0</v>
      </c>
      <c r="H25" s="23">
        <f t="shared" si="2"/>
        <v>19.440000000000001</v>
      </c>
    </row>
    <row r="26" spans="1:8" x14ac:dyDescent="0.25">
      <c r="A26" s="14" t="s">
        <v>170</v>
      </c>
      <c r="B26" s="14" t="s">
        <v>18</v>
      </c>
      <c r="C26" s="15">
        <v>7.46</v>
      </c>
      <c r="D26" s="14">
        <v>3</v>
      </c>
      <c r="E26" s="23">
        <f t="shared" si="0"/>
        <v>22.38</v>
      </c>
      <c r="F26" s="16">
        <v>0</v>
      </c>
      <c r="G26" s="23">
        <f t="shared" si="1"/>
        <v>0</v>
      </c>
      <c r="H26" s="23">
        <f t="shared" si="2"/>
        <v>22.38</v>
      </c>
    </row>
    <row r="27" spans="1:8" x14ac:dyDescent="0.25">
      <c r="A27" s="14" t="s">
        <v>208</v>
      </c>
      <c r="B27" s="14" t="s">
        <v>18</v>
      </c>
      <c r="C27" s="15">
        <v>0.92</v>
      </c>
      <c r="D27" s="14">
        <v>31</v>
      </c>
      <c r="E27" s="23">
        <f t="shared" si="0"/>
        <v>28.52</v>
      </c>
      <c r="F27" s="16">
        <v>0</v>
      </c>
      <c r="G27" s="23">
        <f t="shared" si="1"/>
        <v>0</v>
      </c>
      <c r="H27" s="23">
        <f t="shared" si="2"/>
        <v>28.52</v>
      </c>
    </row>
    <row r="28" spans="1:8" x14ac:dyDescent="0.25">
      <c r="A28" s="14" t="s">
        <v>202</v>
      </c>
      <c r="B28" s="14" t="s">
        <v>18</v>
      </c>
      <c r="C28" s="15">
        <v>7.34</v>
      </c>
      <c r="D28" s="14">
        <v>1</v>
      </c>
      <c r="E28" s="23">
        <f t="shared" si="0"/>
        <v>7.34</v>
      </c>
      <c r="F28" s="16">
        <v>0</v>
      </c>
      <c r="G28" s="23">
        <f t="shared" si="1"/>
        <v>0</v>
      </c>
      <c r="H28" s="23">
        <f t="shared" si="2"/>
        <v>7.34</v>
      </c>
    </row>
    <row r="29" spans="1:8" x14ac:dyDescent="0.25">
      <c r="A29" s="14" t="s">
        <v>173</v>
      </c>
      <c r="B29" s="14" t="s">
        <v>18</v>
      </c>
      <c r="C29" s="15">
        <v>23.42</v>
      </c>
      <c r="D29" s="14">
        <v>0.75</v>
      </c>
      <c r="E29" s="23">
        <f t="shared" si="0"/>
        <v>17.57</v>
      </c>
      <c r="F29" s="16">
        <v>0</v>
      </c>
      <c r="G29" s="23">
        <f t="shared" si="1"/>
        <v>0</v>
      </c>
      <c r="H29" s="23">
        <f t="shared" si="2"/>
        <v>17.57</v>
      </c>
    </row>
    <row r="30" spans="1:8" x14ac:dyDescent="0.25">
      <c r="A30" s="14" t="s">
        <v>171</v>
      </c>
      <c r="B30" s="14" t="s">
        <v>18</v>
      </c>
      <c r="C30" s="15">
        <v>48.18</v>
      </c>
      <c r="D30" s="14">
        <v>0.25</v>
      </c>
      <c r="E30" s="23">
        <f t="shared" si="0"/>
        <v>12.05</v>
      </c>
      <c r="F30" s="16">
        <v>0</v>
      </c>
      <c r="G30" s="23">
        <f t="shared" si="1"/>
        <v>0</v>
      </c>
      <c r="H30" s="23">
        <f t="shared" si="2"/>
        <v>12.05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397</v>
      </c>
      <c r="B32" s="14" t="s">
        <v>18</v>
      </c>
      <c r="C32" s="15">
        <v>1.19</v>
      </c>
      <c r="D32" s="14">
        <v>8</v>
      </c>
      <c r="E32" s="23">
        <f>ROUND(C32*D32,2)</f>
        <v>9.52</v>
      </c>
      <c r="F32" s="16">
        <v>0</v>
      </c>
      <c r="G32" s="23">
        <f>ROUND(E32*F32,2)</f>
        <v>0</v>
      </c>
      <c r="H32" s="23">
        <f>ROUND(E32-G32,2)</f>
        <v>9.52</v>
      </c>
    </row>
    <row r="33" spans="1:8" x14ac:dyDescent="0.25">
      <c r="A33" s="14" t="s">
        <v>507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209</v>
      </c>
      <c r="B35" s="14" t="s">
        <v>29</v>
      </c>
      <c r="C35" s="15">
        <v>1.32</v>
      </c>
      <c r="D35" s="14">
        <v>77</v>
      </c>
      <c r="E35" s="23">
        <f>ROUND(C35*D35,2)</f>
        <v>101.64</v>
      </c>
      <c r="F35" s="16">
        <v>0</v>
      </c>
      <c r="G35" s="23">
        <f>ROUND(E35*F35,2)</f>
        <v>0</v>
      </c>
      <c r="H35" s="23">
        <f>ROUND(E35-G35,2)</f>
        <v>101.64</v>
      </c>
    </row>
    <row r="36" spans="1:8" x14ac:dyDescent="0.25">
      <c r="A36" s="14" t="s">
        <v>176</v>
      </c>
      <c r="B36" s="14" t="s">
        <v>177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25">
      <c r="A37" s="13" t="s">
        <v>113</v>
      </c>
      <c r="C37" s="23"/>
      <c r="E37" s="23"/>
    </row>
    <row r="38" spans="1:8" x14ac:dyDescent="0.25">
      <c r="A38" s="14" t="s">
        <v>180</v>
      </c>
      <c r="B38" s="14" t="s">
        <v>26</v>
      </c>
      <c r="C38" s="15">
        <v>3.5</v>
      </c>
      <c r="D38" s="14">
        <v>0.5</v>
      </c>
      <c r="E38" s="23">
        <f>ROUND(C38*D38,2)</f>
        <v>1.75</v>
      </c>
      <c r="F38" s="16">
        <v>0</v>
      </c>
      <c r="G38" s="23">
        <f>ROUND(E38*F38,2)</f>
        <v>0</v>
      </c>
      <c r="H38" s="23">
        <f>ROUND(E38-G38,2)</f>
        <v>1.75</v>
      </c>
    </row>
    <row r="39" spans="1:8" x14ac:dyDescent="0.25">
      <c r="A39" s="14" t="s">
        <v>179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25">
      <c r="A40" s="14" t="s">
        <v>182</v>
      </c>
      <c r="B40" s="14" t="s">
        <v>26</v>
      </c>
      <c r="C40" s="15">
        <v>2.86</v>
      </c>
      <c r="D40" s="14">
        <v>4</v>
      </c>
      <c r="E40" s="23">
        <f>ROUND(C40*D40,2)</f>
        <v>11.44</v>
      </c>
      <c r="F40" s="16">
        <v>0</v>
      </c>
      <c r="G40" s="23">
        <f>ROUND(E40*F40,2)</f>
        <v>0</v>
      </c>
      <c r="H40" s="23">
        <f>ROUND(E40-G40,2)</f>
        <v>11.44</v>
      </c>
    </row>
    <row r="41" spans="1:8" x14ac:dyDescent="0.25">
      <c r="A41" s="14" t="s">
        <v>181</v>
      </c>
      <c r="B41" s="14" t="s">
        <v>26</v>
      </c>
      <c r="C41" s="15">
        <v>4.17</v>
      </c>
      <c r="D41" s="14">
        <v>0.25</v>
      </c>
      <c r="E41" s="23">
        <f>ROUND(C41*D41,2)</f>
        <v>1.04</v>
      </c>
      <c r="F41" s="16">
        <v>0</v>
      </c>
      <c r="G41" s="23">
        <f>ROUND(E41*F41,2)</f>
        <v>0</v>
      </c>
      <c r="H41" s="23">
        <f>ROUND(E41-G41,2)</f>
        <v>1.04</v>
      </c>
    </row>
    <row r="42" spans="1:8" x14ac:dyDescent="0.25">
      <c r="A42" s="14" t="s">
        <v>114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25">
      <c r="A43" s="13" t="s">
        <v>61</v>
      </c>
      <c r="C43" s="23"/>
      <c r="E43" s="23"/>
    </row>
    <row r="44" spans="1:8" x14ac:dyDescent="0.25">
      <c r="A44" s="14" t="s">
        <v>183</v>
      </c>
      <c r="B44" s="14" t="s">
        <v>21</v>
      </c>
      <c r="C44" s="15">
        <v>13.6</v>
      </c>
      <c r="D44" s="14">
        <v>6.77</v>
      </c>
      <c r="E44" s="23">
        <f>ROUND(C44*D44,2)</f>
        <v>92.07</v>
      </c>
      <c r="F44" s="16">
        <v>0</v>
      </c>
      <c r="G44" s="23">
        <f>ROUND(E44*F44,2)</f>
        <v>0</v>
      </c>
      <c r="H44" s="23">
        <f>ROUND(E44-G44,2)</f>
        <v>92.07</v>
      </c>
    </row>
    <row r="45" spans="1:8" x14ac:dyDescent="0.25">
      <c r="A45" s="13" t="s">
        <v>130</v>
      </c>
      <c r="C45" s="23"/>
      <c r="E45" s="23"/>
    </row>
    <row r="46" spans="1:8" x14ac:dyDescent="0.25">
      <c r="A46" s="14" t="s">
        <v>184</v>
      </c>
      <c r="B46" s="14" t="s">
        <v>123</v>
      </c>
      <c r="C46" s="15">
        <v>0.3</v>
      </c>
      <c r="D46" s="14">
        <v>156</v>
      </c>
      <c r="E46" s="23">
        <f>ROUND(C46*D46,2)</f>
        <v>46.8</v>
      </c>
      <c r="F46" s="16">
        <v>0</v>
      </c>
      <c r="G46" s="23">
        <f>ROUND(E46*F46,2)</f>
        <v>0</v>
      </c>
      <c r="H46" s="23">
        <f>ROUND(E46-G46,2)</f>
        <v>46.8</v>
      </c>
    </row>
    <row r="47" spans="1:8" x14ac:dyDescent="0.25">
      <c r="A47" s="13" t="s">
        <v>185</v>
      </c>
      <c r="C47" s="23"/>
      <c r="E47" s="23"/>
    </row>
    <row r="48" spans="1:8" x14ac:dyDescent="0.25">
      <c r="A48" s="14" t="s">
        <v>186</v>
      </c>
      <c r="B48" s="14" t="s">
        <v>123</v>
      </c>
      <c r="C48" s="15">
        <v>0.4</v>
      </c>
      <c r="D48" s="14">
        <v>156</v>
      </c>
      <c r="E48" s="23">
        <f>ROUND(C48*D48,2)</f>
        <v>62.4</v>
      </c>
      <c r="F48" s="16">
        <v>0</v>
      </c>
      <c r="G48" s="23">
        <f>ROUND(E48*F48,2)</f>
        <v>0</v>
      </c>
      <c r="H48" s="23">
        <f>ROUND(E48-G48,2)</f>
        <v>62.4</v>
      </c>
    </row>
    <row r="49" spans="1:8" x14ac:dyDescent="0.25">
      <c r="A49" s="13" t="s">
        <v>115</v>
      </c>
      <c r="C49" s="23"/>
      <c r="E49" s="23"/>
    </row>
    <row r="50" spans="1:8" x14ac:dyDescent="0.25">
      <c r="A50" s="14" t="s">
        <v>188</v>
      </c>
      <c r="B50" s="14" t="s">
        <v>48</v>
      </c>
      <c r="C50" s="15">
        <v>8</v>
      </c>
      <c r="D50" s="14">
        <v>1</v>
      </c>
      <c r="E50" s="23">
        <f>ROUND(C50*D50,2)</f>
        <v>8</v>
      </c>
      <c r="F50" s="16">
        <v>0</v>
      </c>
      <c r="G50" s="23">
        <f>ROUND(E50*F50,2)</f>
        <v>0</v>
      </c>
      <c r="H50" s="23">
        <f>ROUND(E50-G50,2)</f>
        <v>8</v>
      </c>
    </row>
    <row r="51" spans="1:8" x14ac:dyDescent="0.25">
      <c r="A51" s="13" t="s">
        <v>117</v>
      </c>
      <c r="C51" s="23"/>
      <c r="E51" s="23"/>
    </row>
    <row r="52" spans="1:8" x14ac:dyDescent="0.25">
      <c r="A52" s="14" t="s">
        <v>118</v>
      </c>
      <c r="B52" s="14" t="s">
        <v>48</v>
      </c>
      <c r="C52" s="15">
        <v>10</v>
      </c>
      <c r="D52" s="14">
        <v>0.33300000000000002</v>
      </c>
      <c r="E52" s="23">
        <f>ROUND(C52*D52,2)</f>
        <v>3.33</v>
      </c>
      <c r="F52" s="16">
        <v>0</v>
      </c>
      <c r="G52" s="23">
        <f>ROUND(E52*F52,2)</f>
        <v>0</v>
      </c>
      <c r="H52" s="23">
        <f>ROUND(E52-G52,2)</f>
        <v>3.33</v>
      </c>
    </row>
    <row r="53" spans="1:8" x14ac:dyDescent="0.25">
      <c r="A53" s="13" t="s">
        <v>37</v>
      </c>
      <c r="C53" s="23"/>
      <c r="E53" s="23"/>
    </row>
    <row r="54" spans="1:8" x14ac:dyDescent="0.25">
      <c r="A54" s="14" t="s">
        <v>38</v>
      </c>
      <c r="B54" s="14" t="s">
        <v>39</v>
      </c>
      <c r="C54" s="15">
        <v>18.690000000000001</v>
      </c>
      <c r="D54" s="14">
        <v>0.42280000000000001</v>
      </c>
      <c r="E54" s="23">
        <f>ROUND(C54*D54,2)</f>
        <v>7.9</v>
      </c>
      <c r="F54" s="16">
        <v>0</v>
      </c>
      <c r="G54" s="23">
        <f>ROUND(E54*F54,2)</f>
        <v>0</v>
      </c>
      <c r="H54" s="23">
        <f>ROUND(E54-G54,2)</f>
        <v>7.9</v>
      </c>
    </row>
    <row r="55" spans="1:8" x14ac:dyDescent="0.25">
      <c r="A55" s="14" t="s">
        <v>133</v>
      </c>
      <c r="B55" s="14" t="s">
        <v>39</v>
      </c>
      <c r="C55" s="15">
        <v>18.690000000000001</v>
      </c>
      <c r="D55" s="14">
        <v>0.11</v>
      </c>
      <c r="E55" s="23">
        <f>ROUND(C55*D55,2)</f>
        <v>2.06</v>
      </c>
      <c r="F55" s="16">
        <v>0</v>
      </c>
      <c r="G55" s="23">
        <f>ROUND(E55*F55,2)</f>
        <v>0</v>
      </c>
      <c r="H55" s="23">
        <f>ROUND(E55-G55,2)</f>
        <v>2.06</v>
      </c>
    </row>
    <row r="56" spans="1:8" x14ac:dyDescent="0.25">
      <c r="A56" s="13" t="s">
        <v>40</v>
      </c>
      <c r="C56" s="23"/>
      <c r="E56" s="23"/>
    </row>
    <row r="57" spans="1:8" x14ac:dyDescent="0.25">
      <c r="A57" s="14" t="s">
        <v>41</v>
      </c>
      <c r="B57" s="14" t="s">
        <v>39</v>
      </c>
      <c r="C57" s="15">
        <v>9.06</v>
      </c>
      <c r="D57" s="14">
        <v>1.05</v>
      </c>
      <c r="E57" s="23">
        <f>ROUND(C57*D57,2)</f>
        <v>9.51</v>
      </c>
      <c r="F57" s="16">
        <v>0</v>
      </c>
      <c r="G57" s="23">
        <f>ROUND(E57*F57,2)</f>
        <v>0</v>
      </c>
      <c r="H57" s="23">
        <f>ROUND(E57-G57,2)</f>
        <v>9.51</v>
      </c>
    </row>
    <row r="58" spans="1:8" x14ac:dyDescent="0.25">
      <c r="A58" s="13" t="s">
        <v>43</v>
      </c>
      <c r="C58" s="23"/>
      <c r="E58" s="23"/>
    </row>
    <row r="59" spans="1:8" x14ac:dyDescent="0.25">
      <c r="A59" s="14" t="s">
        <v>41</v>
      </c>
      <c r="B59" s="14" t="s">
        <v>39</v>
      </c>
      <c r="C59" s="15">
        <v>9.06</v>
      </c>
      <c r="D59" s="14">
        <v>0.25</v>
      </c>
      <c r="E59" s="23">
        <f>ROUND(C59*D59,2)</f>
        <v>2.27</v>
      </c>
      <c r="F59" s="16">
        <v>0</v>
      </c>
      <c r="G59" s="23">
        <f>ROUND(E59*F59,2)</f>
        <v>0</v>
      </c>
      <c r="H59" s="23">
        <f>ROUND(E59-G59,2)</f>
        <v>2.27</v>
      </c>
    </row>
    <row r="60" spans="1:8" x14ac:dyDescent="0.25">
      <c r="A60" s="14" t="s">
        <v>42</v>
      </c>
      <c r="B60" s="14" t="s">
        <v>39</v>
      </c>
      <c r="C60" s="15">
        <v>9.06</v>
      </c>
      <c r="D60" s="14">
        <v>7.8600000000000003E-2</v>
      </c>
      <c r="E60" s="23">
        <f>ROUND(C60*D60,2)</f>
        <v>0.71</v>
      </c>
      <c r="F60" s="16">
        <v>0</v>
      </c>
      <c r="G60" s="23">
        <f>ROUND(E60*F60,2)</f>
        <v>0</v>
      </c>
      <c r="H60" s="23">
        <f>ROUND(E60-G60,2)</f>
        <v>0.71</v>
      </c>
    </row>
    <row r="61" spans="1:8" x14ac:dyDescent="0.25">
      <c r="A61" s="13" t="s">
        <v>100</v>
      </c>
      <c r="C61" s="23"/>
      <c r="E61" s="23"/>
    </row>
    <row r="62" spans="1:8" x14ac:dyDescent="0.25">
      <c r="A62" s="14" t="s">
        <v>41</v>
      </c>
      <c r="B62" s="14" t="s">
        <v>39</v>
      </c>
      <c r="C62" s="15">
        <v>9.06</v>
      </c>
      <c r="D62" s="14">
        <v>0.7</v>
      </c>
      <c r="E62" s="23">
        <f>ROUND(C62*D62,2)</f>
        <v>6.34</v>
      </c>
      <c r="F62" s="16">
        <v>0</v>
      </c>
      <c r="G62" s="23">
        <f>ROUND(E62*F62,2)</f>
        <v>0</v>
      </c>
      <c r="H62" s="23">
        <f>ROUND(E62-G62,2)</f>
        <v>6.34</v>
      </c>
    </row>
    <row r="63" spans="1:8" x14ac:dyDescent="0.25">
      <c r="A63" s="14" t="s">
        <v>44</v>
      </c>
      <c r="B63" s="14" t="s">
        <v>39</v>
      </c>
      <c r="C63" s="15">
        <v>18.7</v>
      </c>
      <c r="D63" s="14">
        <v>0.47960000000000003</v>
      </c>
      <c r="E63" s="23">
        <f>ROUND(C63*D63,2)</f>
        <v>8.9700000000000006</v>
      </c>
      <c r="F63" s="16">
        <v>0</v>
      </c>
      <c r="G63" s="23">
        <f>ROUND(E63*F63,2)</f>
        <v>0</v>
      </c>
      <c r="H63" s="23">
        <f>ROUND(E63-G63,2)</f>
        <v>8.9700000000000006</v>
      </c>
    </row>
    <row r="64" spans="1:8" x14ac:dyDescent="0.25">
      <c r="A64" s="13" t="s">
        <v>45</v>
      </c>
      <c r="C64" s="23"/>
      <c r="E64" s="23"/>
    </row>
    <row r="65" spans="1:8" x14ac:dyDescent="0.25">
      <c r="A65" s="14" t="s">
        <v>38</v>
      </c>
      <c r="B65" s="14" t="s">
        <v>19</v>
      </c>
      <c r="C65" s="15">
        <v>2.86</v>
      </c>
      <c r="D65" s="14">
        <v>6.5293999999999999</v>
      </c>
      <c r="E65" s="23">
        <f>ROUND(C65*D65,2)</f>
        <v>18.670000000000002</v>
      </c>
      <c r="F65" s="16">
        <v>0</v>
      </c>
      <c r="G65" s="23">
        <f>ROUND(E65*F65,2)</f>
        <v>0</v>
      </c>
      <c r="H65" s="23">
        <f>ROUND(E65-G65,2)</f>
        <v>18.670000000000002</v>
      </c>
    </row>
    <row r="66" spans="1:8" x14ac:dyDescent="0.25">
      <c r="A66" s="14" t="s">
        <v>133</v>
      </c>
      <c r="B66" s="14" t="s">
        <v>19</v>
      </c>
      <c r="C66" s="15">
        <v>2.86</v>
      </c>
      <c r="D66" s="14">
        <v>2.4064000000000001</v>
      </c>
      <c r="E66" s="23">
        <f>ROUND(C66*D66,2)</f>
        <v>6.88</v>
      </c>
      <c r="F66" s="16">
        <v>0</v>
      </c>
      <c r="G66" s="23">
        <f>ROUND(E66*F66,2)</f>
        <v>0</v>
      </c>
      <c r="H66" s="23">
        <f>ROUND(E66-G66,2)</f>
        <v>6.88</v>
      </c>
    </row>
    <row r="67" spans="1:8" x14ac:dyDescent="0.25">
      <c r="A67" s="14" t="s">
        <v>189</v>
      </c>
      <c r="B67" s="14" t="s">
        <v>19</v>
      </c>
      <c r="C67" s="15">
        <v>2.86</v>
      </c>
      <c r="D67" s="14">
        <v>15.4779</v>
      </c>
      <c r="E67" s="23">
        <f>ROUND(C67*D67,2)</f>
        <v>44.27</v>
      </c>
      <c r="F67" s="16">
        <v>0</v>
      </c>
      <c r="G67" s="23">
        <f>ROUND(E67*F67,2)</f>
        <v>0</v>
      </c>
      <c r="H67" s="23">
        <f>ROUND(E67-G67,2)</f>
        <v>44.27</v>
      </c>
    </row>
    <row r="68" spans="1:8" x14ac:dyDescent="0.25">
      <c r="A68" s="13" t="s">
        <v>47</v>
      </c>
      <c r="C68" s="23"/>
      <c r="E68" s="23"/>
    </row>
    <row r="69" spans="1:8" x14ac:dyDescent="0.25">
      <c r="A69" s="14" t="s">
        <v>42</v>
      </c>
      <c r="B69" s="14" t="s">
        <v>48</v>
      </c>
      <c r="C69" s="15">
        <v>10.33</v>
      </c>
      <c r="D69" s="14">
        <v>1</v>
      </c>
      <c r="E69" s="23">
        <f>ROUND(C69*D69,2)</f>
        <v>10.33</v>
      </c>
      <c r="F69" s="16">
        <v>0</v>
      </c>
      <c r="G69" s="23">
        <f>ROUND(E69*F69,2)</f>
        <v>0</v>
      </c>
      <c r="H69" s="23">
        <f t="shared" ref="H69:H75" si="3">ROUND(E69-G69,2)</f>
        <v>10.33</v>
      </c>
    </row>
    <row r="70" spans="1:8" x14ac:dyDescent="0.25">
      <c r="A70" s="14" t="s">
        <v>38</v>
      </c>
      <c r="B70" s="14" t="s">
        <v>48</v>
      </c>
      <c r="C70" s="15">
        <v>5.17</v>
      </c>
      <c r="D70" s="14">
        <v>1</v>
      </c>
      <c r="E70" s="23">
        <f>ROUND(C70*D70,2)</f>
        <v>5.17</v>
      </c>
      <c r="F70" s="16">
        <v>0</v>
      </c>
      <c r="G70" s="23">
        <f>ROUND(E70*F70,2)</f>
        <v>0</v>
      </c>
      <c r="H70" s="23">
        <f t="shared" si="3"/>
        <v>5.17</v>
      </c>
    </row>
    <row r="71" spans="1:8" x14ac:dyDescent="0.25">
      <c r="A71" s="14" t="s">
        <v>133</v>
      </c>
      <c r="B71" s="14" t="s">
        <v>48</v>
      </c>
      <c r="C71" s="15">
        <v>6.44</v>
      </c>
      <c r="D71" s="14">
        <v>1</v>
      </c>
      <c r="E71" s="23">
        <f>ROUND(C71*D71,2)</f>
        <v>6.44</v>
      </c>
      <c r="F71" s="16">
        <v>0</v>
      </c>
      <c r="G71" s="23">
        <f>ROUND(E71*F71,2)</f>
        <v>0</v>
      </c>
      <c r="H71" s="23">
        <f t="shared" si="3"/>
        <v>6.44</v>
      </c>
    </row>
    <row r="72" spans="1:8" x14ac:dyDescent="0.25">
      <c r="A72" s="14" t="s">
        <v>189</v>
      </c>
      <c r="B72" s="14" t="s">
        <v>48</v>
      </c>
      <c r="C72" s="15">
        <v>11.8</v>
      </c>
      <c r="D72" s="14">
        <v>1</v>
      </c>
      <c r="E72" s="23">
        <f>ROUND(C72*D72,2)</f>
        <v>11.8</v>
      </c>
      <c r="F72" s="16">
        <v>0</v>
      </c>
      <c r="G72" s="23">
        <f>ROUND(E72*F72,2)</f>
        <v>0</v>
      </c>
      <c r="H72" s="23">
        <f t="shared" si="3"/>
        <v>11.8</v>
      </c>
    </row>
    <row r="73" spans="1:8" x14ac:dyDescent="0.25">
      <c r="A73" s="9" t="s">
        <v>49</v>
      </c>
      <c r="B73" s="9" t="s">
        <v>48</v>
      </c>
      <c r="C73" s="10">
        <v>28.4</v>
      </c>
      <c r="D73" s="9">
        <v>1</v>
      </c>
      <c r="E73" s="22">
        <f>ROUND(C73*D73,2)</f>
        <v>28.4</v>
      </c>
      <c r="F73" s="11">
        <v>0</v>
      </c>
      <c r="G73" s="22">
        <f>ROUND(E73*F73,2)</f>
        <v>0</v>
      </c>
      <c r="H73" s="22">
        <f t="shared" si="3"/>
        <v>28.4</v>
      </c>
    </row>
    <row r="74" spans="1:8" x14ac:dyDescent="0.25">
      <c r="A74" s="7" t="s">
        <v>50</v>
      </c>
      <c r="C74" s="23"/>
      <c r="E74" s="23">
        <f>SUM(E12:E73)</f>
        <v>932.05999999999983</v>
      </c>
      <c r="G74" s="12">
        <f>SUM(G12:G73)</f>
        <v>0</v>
      </c>
      <c r="H74" s="12">
        <f t="shared" si="3"/>
        <v>932.06</v>
      </c>
    </row>
    <row r="75" spans="1:8" x14ac:dyDescent="0.25">
      <c r="A75" s="7" t="s">
        <v>51</v>
      </c>
      <c r="C75" s="23"/>
      <c r="E75" s="23">
        <f>+E8-E74</f>
        <v>147.94000000000017</v>
      </c>
      <c r="G75" s="12">
        <f>+G8-G74</f>
        <v>0</v>
      </c>
      <c r="H75" s="12">
        <f t="shared" si="3"/>
        <v>147.94</v>
      </c>
    </row>
    <row r="76" spans="1:8" x14ac:dyDescent="0.25">
      <c r="A76" t="s">
        <v>12</v>
      </c>
      <c r="C76" s="23"/>
      <c r="E76" s="23"/>
    </row>
    <row r="77" spans="1:8" x14ac:dyDescent="0.25">
      <c r="A77" s="7" t="s">
        <v>52</v>
      </c>
      <c r="C77" s="23"/>
      <c r="E77" s="23"/>
    </row>
    <row r="78" spans="1:8" x14ac:dyDescent="0.25">
      <c r="A78" s="14" t="s">
        <v>42</v>
      </c>
      <c r="B78" s="14" t="s">
        <v>48</v>
      </c>
      <c r="C78" s="15">
        <v>28.54</v>
      </c>
      <c r="D78" s="14">
        <v>1</v>
      </c>
      <c r="E78" s="23">
        <f>ROUND(C78*D78,2)</f>
        <v>28.54</v>
      </c>
      <c r="F78" s="16">
        <v>0</v>
      </c>
      <c r="G78" s="23">
        <f>ROUND(E78*F78,2)</f>
        <v>0</v>
      </c>
      <c r="H78" s="23">
        <f t="shared" ref="H78:H84" si="4">ROUND(E78-G78,2)</f>
        <v>28.54</v>
      </c>
    </row>
    <row r="79" spans="1:8" x14ac:dyDescent="0.25">
      <c r="A79" s="14" t="s">
        <v>38</v>
      </c>
      <c r="B79" s="14" t="s">
        <v>48</v>
      </c>
      <c r="C79" s="15">
        <v>40.06</v>
      </c>
      <c r="D79" s="14">
        <v>1</v>
      </c>
      <c r="E79" s="23">
        <f>ROUND(C79*D79,2)</f>
        <v>40.06</v>
      </c>
      <c r="F79" s="16">
        <v>0</v>
      </c>
      <c r="G79" s="23">
        <f>ROUND(E79*F79,2)</f>
        <v>0</v>
      </c>
      <c r="H79" s="23">
        <f t="shared" si="4"/>
        <v>40.06</v>
      </c>
    </row>
    <row r="80" spans="1:8" x14ac:dyDescent="0.25">
      <c r="A80" s="14" t="s">
        <v>133</v>
      </c>
      <c r="B80" s="14" t="s">
        <v>48</v>
      </c>
      <c r="C80" s="15">
        <v>30.83</v>
      </c>
      <c r="D80" s="14">
        <v>1</v>
      </c>
      <c r="E80" s="23">
        <f>ROUND(C80*D80,2)</f>
        <v>30.83</v>
      </c>
      <c r="F80" s="16">
        <v>0</v>
      </c>
      <c r="G80" s="23">
        <f>ROUND(E80*F80,2)</f>
        <v>0</v>
      </c>
      <c r="H80" s="23">
        <f t="shared" si="4"/>
        <v>30.83</v>
      </c>
    </row>
    <row r="81" spans="1:8" x14ac:dyDescent="0.25">
      <c r="A81" s="9" t="s">
        <v>189</v>
      </c>
      <c r="B81" s="9" t="s">
        <v>48</v>
      </c>
      <c r="C81" s="10">
        <v>91.67</v>
      </c>
      <c r="D81" s="9">
        <v>1</v>
      </c>
      <c r="E81" s="22">
        <f>ROUND(C81*D81,2)</f>
        <v>91.67</v>
      </c>
      <c r="F81" s="11">
        <v>0</v>
      </c>
      <c r="G81" s="22">
        <f>ROUND(E81*F81,2)</f>
        <v>0</v>
      </c>
      <c r="H81" s="22">
        <f t="shared" si="4"/>
        <v>91.67</v>
      </c>
    </row>
    <row r="82" spans="1:8" x14ac:dyDescent="0.25">
      <c r="A82" s="7" t="s">
        <v>53</v>
      </c>
      <c r="C82" s="23"/>
      <c r="E82" s="23">
        <f>SUM(E78:E81)</f>
        <v>191.1</v>
      </c>
      <c r="G82" s="12">
        <f>SUM(G78:G81)</f>
        <v>0</v>
      </c>
      <c r="H82" s="12">
        <f t="shared" si="4"/>
        <v>191.1</v>
      </c>
    </row>
    <row r="83" spans="1:8" x14ac:dyDescent="0.25">
      <c r="A83" s="7" t="s">
        <v>54</v>
      </c>
      <c r="C83" s="23"/>
      <c r="E83" s="23">
        <f>+E74+E82</f>
        <v>1123.1599999999999</v>
      </c>
      <c r="G83" s="12">
        <f>+G74+G82</f>
        <v>0</v>
      </c>
      <c r="H83" s="12">
        <f t="shared" si="4"/>
        <v>1123.1600000000001</v>
      </c>
    </row>
    <row r="84" spans="1:8" x14ac:dyDescent="0.25">
      <c r="A84" s="7" t="s">
        <v>55</v>
      </c>
      <c r="C84" s="23"/>
      <c r="E84" s="23">
        <f>+E8-E83</f>
        <v>-43.159999999999854</v>
      </c>
      <c r="G84" s="12">
        <f>+G8-G83</f>
        <v>0</v>
      </c>
      <c r="H84" s="12">
        <f t="shared" si="4"/>
        <v>-43.16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5" x14ac:dyDescent="0.25">
      <c r="A98" t="str" cm="1">
        <f t="array" aca="1" ref="A98" ca="1">MID(CELL("filename",A1),FIND("]",CELL("filename",A1))+1,256)</f>
        <v>rice24</v>
      </c>
    </row>
    <row r="99" spans="1:5" x14ac:dyDescent="0.25">
      <c r="A99" s="7" t="s">
        <v>50</v>
      </c>
      <c r="E99" s="25">
        <f>VLOOKUP(A99,$A$1:$H$98,5,FALSE)</f>
        <v>932.05999999999983</v>
      </c>
    </row>
    <row r="100" spans="1:5" x14ac:dyDescent="0.25">
      <c r="A100" s="7" t="s">
        <v>288</v>
      </c>
      <c r="E100" s="25">
        <f>VLOOKUP(A100,$A$1:$H$98,5,FALSE)</f>
        <v>191.1</v>
      </c>
    </row>
    <row r="101" spans="1:5" x14ac:dyDescent="0.25">
      <c r="A101" s="7" t="s">
        <v>289</v>
      </c>
      <c r="E101" s="25">
        <f t="shared" ref="E101:E102" si="5">VLOOKUP(A101,$A$1:$H$98,5,FALSE)</f>
        <v>1123.1599999999999</v>
      </c>
    </row>
    <row r="102" spans="1:5" x14ac:dyDescent="0.25">
      <c r="A102" s="7" t="s">
        <v>55</v>
      </c>
      <c r="E102" s="25">
        <f t="shared" si="5"/>
        <v>-43.159999999999854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E9C0-0BDC-4958-B240-5094F39C5903}">
  <sheetPr codeName="Sheet67"/>
  <dimension ref="A1:H102"/>
  <sheetViews>
    <sheetView topLeftCell="A106" workbookViewId="0">
      <selection activeCell="A98" sqref="A98:E102"/>
    </sheetView>
  </sheetViews>
  <sheetFormatPr defaultRowHeight="15" x14ac:dyDescent="0.25"/>
  <cols>
    <col min="1" max="1" width="21.7109375" customWidth="1"/>
    <col min="5" max="5" width="14.5703125" bestFit="1" customWidth="1"/>
    <col min="8" max="8" width="10.5703125" bestFit="1" customWidth="1"/>
  </cols>
  <sheetData>
    <row r="1" spans="1:8" x14ac:dyDescent="0.25">
      <c r="A1" s="81" t="s">
        <v>478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511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512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98</v>
      </c>
      <c r="B7" s="9" t="s">
        <v>123</v>
      </c>
      <c r="C7" s="28">
        <f>IF(Calculator!B7="Rice",Calculator!B15,IF(Calculator!B20="Rice",Calculator!B28,6.75))</f>
        <v>6</v>
      </c>
      <c r="D7" s="29">
        <f>IF(Calculator!B7="Rice",Calculator!B11,IF(Calculator!B20="Rice",Calculator!B24,160))</f>
        <v>180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25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6</v>
      </c>
      <c r="E12" s="23">
        <f>ROUND(C12*D12,2)</f>
        <v>48.3</v>
      </c>
      <c r="F12" s="16">
        <v>0</v>
      </c>
      <c r="G12" s="23">
        <f>ROUND(E12*F12,2)</f>
        <v>0</v>
      </c>
      <c r="H12" s="23">
        <f>ROUND(E12-G12,2)</f>
        <v>48.3</v>
      </c>
    </row>
    <row r="13" spans="1:8" x14ac:dyDescent="0.25">
      <c r="A13" s="13" t="s">
        <v>20</v>
      </c>
      <c r="C13" s="23"/>
      <c r="E13" s="23"/>
    </row>
    <row r="14" spans="1:8" x14ac:dyDescent="0.25">
      <c r="A14" s="14" t="s">
        <v>167</v>
      </c>
      <c r="B14" s="14" t="s">
        <v>21</v>
      </c>
      <c r="C14" s="15">
        <v>25.98</v>
      </c>
      <c r="D14" s="14">
        <v>4.8</v>
      </c>
      <c r="E14" s="23">
        <f>ROUND(C14*D14,2)</f>
        <v>124.7</v>
      </c>
      <c r="F14" s="16">
        <v>0</v>
      </c>
      <c r="G14" s="23">
        <f>ROUND(E14*F14,2)</f>
        <v>0</v>
      </c>
      <c r="H14" s="23">
        <f>ROUND(E14-G14,2)</f>
        <v>124.7</v>
      </c>
    </row>
    <row r="15" spans="1:8" x14ac:dyDescent="0.25">
      <c r="A15" s="14" t="s">
        <v>168</v>
      </c>
      <c r="B15" s="14" t="s">
        <v>26</v>
      </c>
      <c r="C15" s="15">
        <v>18</v>
      </c>
      <c r="D15" s="14">
        <v>1.52</v>
      </c>
      <c r="E15" s="23">
        <f>ROUND(C15*D15,2)</f>
        <v>27.36</v>
      </c>
      <c r="F15" s="16">
        <v>0</v>
      </c>
      <c r="G15" s="23">
        <f>ROUND(E15*F15,2)</f>
        <v>0</v>
      </c>
      <c r="H15" s="23">
        <f>ROUND(E15-G15,2)</f>
        <v>27.36</v>
      </c>
    </row>
    <row r="16" spans="1:8" x14ac:dyDescent="0.25">
      <c r="A16" s="13" t="s">
        <v>23</v>
      </c>
      <c r="C16" s="23"/>
      <c r="E16" s="23"/>
    </row>
    <row r="17" spans="1:8" x14ac:dyDescent="0.25">
      <c r="A17" s="14" t="s">
        <v>513</v>
      </c>
      <c r="B17" s="14" t="s">
        <v>18</v>
      </c>
      <c r="C17" s="15">
        <v>1.7</v>
      </c>
      <c r="D17" s="14">
        <v>12.5</v>
      </c>
      <c r="E17" s="23">
        <f>ROUND(C17*D17,2)</f>
        <v>21.25</v>
      </c>
      <c r="F17" s="16">
        <v>0</v>
      </c>
      <c r="G17" s="23">
        <f>ROUND(E17*F17,2)</f>
        <v>0</v>
      </c>
      <c r="H17" s="23">
        <f>ROUND(E17-G17,2)</f>
        <v>21.25</v>
      </c>
    </row>
    <row r="18" spans="1:8" x14ac:dyDescent="0.25">
      <c r="A18" s="13" t="s">
        <v>24</v>
      </c>
      <c r="C18" s="23"/>
      <c r="E18" s="23"/>
    </row>
    <row r="19" spans="1:8" x14ac:dyDescent="0.25">
      <c r="A19" s="14" t="s">
        <v>25</v>
      </c>
      <c r="B19" s="14" t="s">
        <v>18</v>
      </c>
      <c r="C19" s="15">
        <v>0.12</v>
      </c>
      <c r="D19" s="14">
        <v>80</v>
      </c>
      <c r="E19" s="23">
        <f t="shared" ref="E19:E26" si="0">ROUND(C19*D19,2)</f>
        <v>9.6</v>
      </c>
      <c r="F19" s="16">
        <v>0</v>
      </c>
      <c r="G19" s="23">
        <f t="shared" ref="G19:G26" si="1">ROUND(E19*F19,2)</f>
        <v>0</v>
      </c>
      <c r="H19" s="23">
        <f t="shared" ref="H19:H26" si="2">ROUND(E19-G19,2)</f>
        <v>9.6</v>
      </c>
    </row>
    <row r="20" spans="1:8" x14ac:dyDescent="0.25">
      <c r="A20" s="14" t="s">
        <v>137</v>
      </c>
      <c r="B20" s="14" t="s">
        <v>26</v>
      </c>
      <c r="C20" s="15">
        <v>2.23</v>
      </c>
      <c r="D20" s="14">
        <v>2</v>
      </c>
      <c r="E20" s="23">
        <f t="shared" si="0"/>
        <v>4.46</v>
      </c>
      <c r="F20" s="16">
        <v>0</v>
      </c>
      <c r="G20" s="23">
        <f t="shared" si="1"/>
        <v>0</v>
      </c>
      <c r="H20" s="23">
        <f t="shared" si="2"/>
        <v>4.46</v>
      </c>
    </row>
    <row r="21" spans="1:8" x14ac:dyDescent="0.25">
      <c r="A21" s="14" t="s">
        <v>169</v>
      </c>
      <c r="B21" s="14" t="s">
        <v>26</v>
      </c>
      <c r="C21" s="15">
        <v>14.95</v>
      </c>
      <c r="D21" s="14">
        <v>1.3</v>
      </c>
      <c r="E21" s="23">
        <f t="shared" si="0"/>
        <v>19.440000000000001</v>
      </c>
      <c r="F21" s="16">
        <v>0</v>
      </c>
      <c r="G21" s="23">
        <f t="shared" si="1"/>
        <v>0</v>
      </c>
      <c r="H21" s="23">
        <f t="shared" si="2"/>
        <v>19.440000000000001</v>
      </c>
    </row>
    <row r="22" spans="1:8" x14ac:dyDescent="0.25">
      <c r="A22" s="14" t="s">
        <v>170</v>
      </c>
      <c r="B22" s="14" t="s">
        <v>18</v>
      </c>
      <c r="C22" s="15">
        <v>7.46</v>
      </c>
      <c r="D22" s="14">
        <v>3</v>
      </c>
      <c r="E22" s="23">
        <f t="shared" si="0"/>
        <v>22.38</v>
      </c>
      <c r="F22" s="16">
        <v>0</v>
      </c>
      <c r="G22" s="23">
        <f t="shared" si="1"/>
        <v>0</v>
      </c>
      <c r="H22" s="23">
        <f t="shared" si="2"/>
        <v>22.38</v>
      </c>
    </row>
    <row r="23" spans="1:8" x14ac:dyDescent="0.25">
      <c r="A23" s="14" t="s">
        <v>514</v>
      </c>
      <c r="B23" s="14" t="s">
        <v>26</v>
      </c>
      <c r="C23" s="15">
        <v>6.72</v>
      </c>
      <c r="D23" s="14">
        <v>8</v>
      </c>
      <c r="E23" s="23">
        <f t="shared" si="0"/>
        <v>53.76</v>
      </c>
      <c r="F23" s="16">
        <v>0</v>
      </c>
      <c r="G23" s="23">
        <f t="shared" si="1"/>
        <v>0</v>
      </c>
      <c r="H23" s="23">
        <f t="shared" si="2"/>
        <v>53.76</v>
      </c>
    </row>
    <row r="24" spans="1:8" x14ac:dyDescent="0.25">
      <c r="A24" s="14" t="s">
        <v>172</v>
      </c>
      <c r="B24" s="14" t="s">
        <v>26</v>
      </c>
      <c r="C24" s="15">
        <v>17.36</v>
      </c>
      <c r="D24" s="14">
        <v>2</v>
      </c>
      <c r="E24" s="23">
        <f t="shared" si="0"/>
        <v>34.72</v>
      </c>
      <c r="F24" s="16">
        <v>0</v>
      </c>
      <c r="G24" s="23">
        <f t="shared" si="1"/>
        <v>0</v>
      </c>
      <c r="H24" s="23">
        <f t="shared" si="2"/>
        <v>34.72</v>
      </c>
    </row>
    <row r="25" spans="1:8" x14ac:dyDescent="0.25">
      <c r="A25" s="14" t="s">
        <v>515</v>
      </c>
      <c r="B25" s="14" t="s">
        <v>18</v>
      </c>
      <c r="C25" s="15">
        <v>18.07</v>
      </c>
      <c r="D25" s="14">
        <v>2</v>
      </c>
      <c r="E25" s="23">
        <f t="shared" si="0"/>
        <v>36.14</v>
      </c>
      <c r="F25" s="16">
        <v>0</v>
      </c>
      <c r="G25" s="23">
        <f t="shared" si="1"/>
        <v>0</v>
      </c>
      <c r="H25" s="23">
        <f t="shared" si="2"/>
        <v>36.14</v>
      </c>
    </row>
    <row r="26" spans="1:8" x14ac:dyDescent="0.25">
      <c r="A26" s="14" t="s">
        <v>516</v>
      </c>
      <c r="B26" s="14" t="s">
        <v>26</v>
      </c>
      <c r="C26" s="15">
        <v>21.42</v>
      </c>
      <c r="D26" s="14">
        <v>1</v>
      </c>
      <c r="E26" s="23">
        <f t="shared" si="0"/>
        <v>21.42</v>
      </c>
      <c r="F26" s="16">
        <v>0</v>
      </c>
      <c r="G26" s="23">
        <f t="shared" si="1"/>
        <v>0</v>
      </c>
      <c r="H26" s="23">
        <f t="shared" si="2"/>
        <v>21.42</v>
      </c>
    </row>
    <row r="27" spans="1:8" x14ac:dyDescent="0.25">
      <c r="A27" s="13" t="s">
        <v>27</v>
      </c>
      <c r="C27" s="23"/>
      <c r="E27" s="23"/>
    </row>
    <row r="28" spans="1:8" x14ac:dyDescent="0.25">
      <c r="A28" s="14" t="s">
        <v>397</v>
      </c>
      <c r="B28" s="14" t="s">
        <v>18</v>
      </c>
      <c r="C28" s="15">
        <v>1.19</v>
      </c>
      <c r="D28" s="14">
        <v>10.5</v>
      </c>
      <c r="E28" s="23">
        <f>ROUND(C28*D28,2)</f>
        <v>12.5</v>
      </c>
      <c r="F28" s="16">
        <v>0</v>
      </c>
      <c r="G28" s="23">
        <f>ROUND(E28*F28,2)</f>
        <v>0</v>
      </c>
      <c r="H28" s="23">
        <f>ROUND(E28-G28,2)</f>
        <v>12.5</v>
      </c>
    </row>
    <row r="29" spans="1:8" x14ac:dyDescent="0.25">
      <c r="A29" s="14" t="s">
        <v>507</v>
      </c>
      <c r="B29" s="14" t="s">
        <v>18</v>
      </c>
      <c r="C29" s="15">
        <v>3.02</v>
      </c>
      <c r="D29" s="14">
        <v>2.56</v>
      </c>
      <c r="E29" s="23">
        <f>ROUND(C29*D29,2)</f>
        <v>7.73</v>
      </c>
      <c r="F29" s="16">
        <v>0</v>
      </c>
      <c r="G29" s="23">
        <f>ROUND(E29*F29,2)</f>
        <v>0</v>
      </c>
      <c r="H29" s="23">
        <f>ROUND(E29-G29,2)</f>
        <v>7.73</v>
      </c>
    </row>
    <row r="30" spans="1:8" x14ac:dyDescent="0.25">
      <c r="A30" s="13" t="s">
        <v>33</v>
      </c>
      <c r="C30" s="23"/>
      <c r="E30" s="23"/>
    </row>
    <row r="31" spans="1:8" x14ac:dyDescent="0.25">
      <c r="A31" s="14" t="s">
        <v>175</v>
      </c>
      <c r="B31" s="14" t="s">
        <v>29</v>
      </c>
      <c r="C31" s="15">
        <v>0.33</v>
      </c>
      <c r="D31" s="14">
        <v>80</v>
      </c>
      <c r="E31" s="23">
        <f>ROUND(C31*D31,2)</f>
        <v>26.4</v>
      </c>
      <c r="F31" s="16">
        <v>0</v>
      </c>
      <c r="G31" s="23">
        <f>ROUND(E31*F31,2)</f>
        <v>0</v>
      </c>
      <c r="H31" s="23">
        <f>ROUND(E31-G31,2)</f>
        <v>26.4</v>
      </c>
    </row>
    <row r="32" spans="1:8" x14ac:dyDescent="0.25">
      <c r="A32" s="14" t="s">
        <v>193</v>
      </c>
      <c r="B32" s="14" t="s">
        <v>29</v>
      </c>
      <c r="C32" s="15">
        <v>6.31</v>
      </c>
      <c r="D32" s="14">
        <v>30</v>
      </c>
      <c r="E32" s="23">
        <f>ROUND(C32*D32,2)</f>
        <v>189.3</v>
      </c>
      <c r="F32" s="16">
        <v>0</v>
      </c>
      <c r="G32" s="23">
        <f>ROUND(E32*F32,2)</f>
        <v>0</v>
      </c>
      <c r="H32" s="23">
        <f>ROUND(E32-G32,2)</f>
        <v>189.3</v>
      </c>
    </row>
    <row r="33" spans="1:8" x14ac:dyDescent="0.25">
      <c r="A33" s="14" t="s">
        <v>176</v>
      </c>
      <c r="B33" s="14" t="s">
        <v>177</v>
      </c>
      <c r="C33" s="15">
        <v>0.28999999999999998</v>
      </c>
      <c r="D33" s="14">
        <v>110</v>
      </c>
      <c r="E33" s="23">
        <f>ROUND(C33*D33,2)</f>
        <v>31.9</v>
      </c>
      <c r="F33" s="16">
        <v>0</v>
      </c>
      <c r="G33" s="23">
        <f>ROUND(E33*F33,2)</f>
        <v>0</v>
      </c>
      <c r="H33" s="23">
        <f>ROUND(E33-G33,2)</f>
        <v>31.9</v>
      </c>
    </row>
    <row r="34" spans="1:8" x14ac:dyDescent="0.25">
      <c r="A34" s="13" t="s">
        <v>113</v>
      </c>
      <c r="C34" s="23"/>
      <c r="E34" s="23"/>
    </row>
    <row r="35" spans="1:8" x14ac:dyDescent="0.25">
      <c r="A35" s="14" t="s">
        <v>180</v>
      </c>
      <c r="B35" s="14" t="s">
        <v>26</v>
      </c>
      <c r="C35" s="15">
        <v>3.5</v>
      </c>
      <c r="D35" s="14">
        <v>3</v>
      </c>
      <c r="E35" s="23">
        <f>ROUND(C35*D35,2)</f>
        <v>10.5</v>
      </c>
      <c r="F35" s="16">
        <v>0</v>
      </c>
      <c r="G35" s="23">
        <f>ROUND(E35*F35,2)</f>
        <v>0</v>
      </c>
      <c r="H35" s="23">
        <f>ROUND(E35-G35,2)</f>
        <v>10.5</v>
      </c>
    </row>
    <row r="36" spans="1:8" x14ac:dyDescent="0.25">
      <c r="A36" s="14" t="s">
        <v>179</v>
      </c>
      <c r="B36" s="14" t="s">
        <v>26</v>
      </c>
      <c r="C36" s="15">
        <v>5</v>
      </c>
      <c r="D36" s="14">
        <v>1</v>
      </c>
      <c r="E36" s="23">
        <f>ROUND(C36*D36,2)</f>
        <v>5</v>
      </c>
      <c r="F36" s="16">
        <v>0</v>
      </c>
      <c r="G36" s="23">
        <f>ROUND(E36*F36,2)</f>
        <v>0</v>
      </c>
      <c r="H36" s="23">
        <f>ROUND(E36-G36,2)</f>
        <v>5</v>
      </c>
    </row>
    <row r="37" spans="1:8" x14ac:dyDescent="0.25">
      <c r="A37" s="14" t="s">
        <v>182</v>
      </c>
      <c r="B37" s="14" t="s">
        <v>26</v>
      </c>
      <c r="C37" s="15">
        <v>2.86</v>
      </c>
      <c r="D37" s="14">
        <v>2</v>
      </c>
      <c r="E37" s="23">
        <f>ROUND(C37*D37,2)</f>
        <v>5.72</v>
      </c>
      <c r="F37" s="16">
        <v>0</v>
      </c>
      <c r="G37" s="23">
        <f>ROUND(E37*F37,2)</f>
        <v>0</v>
      </c>
      <c r="H37" s="23">
        <f>ROUND(E37-G37,2)</f>
        <v>5.72</v>
      </c>
    </row>
    <row r="38" spans="1:8" x14ac:dyDescent="0.25">
      <c r="A38" s="13" t="s">
        <v>61</v>
      </c>
      <c r="C38" s="23"/>
      <c r="E38" s="23"/>
    </row>
    <row r="39" spans="1:8" x14ac:dyDescent="0.25">
      <c r="A39" s="14" t="s">
        <v>183</v>
      </c>
      <c r="B39" s="14" t="s">
        <v>21</v>
      </c>
      <c r="C39" s="15">
        <v>13.6</v>
      </c>
      <c r="D39" s="14">
        <v>4.8</v>
      </c>
      <c r="E39" s="23">
        <f>ROUND(C39*D39,2)</f>
        <v>65.28</v>
      </c>
      <c r="F39" s="16">
        <v>0</v>
      </c>
      <c r="G39" s="23">
        <f>ROUND(E39*F39,2)</f>
        <v>0</v>
      </c>
      <c r="H39" s="23">
        <f>ROUND(E39-G39,2)</f>
        <v>65.28</v>
      </c>
    </row>
    <row r="40" spans="1:8" x14ac:dyDescent="0.25">
      <c r="A40" s="13" t="s">
        <v>115</v>
      </c>
      <c r="C40" s="23"/>
      <c r="E40" s="23"/>
    </row>
    <row r="41" spans="1:8" x14ac:dyDescent="0.25">
      <c r="A41" s="14" t="s">
        <v>188</v>
      </c>
      <c r="B41" s="14" t="s">
        <v>48</v>
      </c>
      <c r="C41" s="15">
        <v>8</v>
      </c>
      <c r="D41" s="14">
        <v>1</v>
      </c>
      <c r="E41" s="23">
        <f>ROUND(C41*D41,2)</f>
        <v>8</v>
      </c>
      <c r="F41" s="16">
        <v>0</v>
      </c>
      <c r="G41" s="23">
        <f>ROUND(E41*F41,2)</f>
        <v>0</v>
      </c>
      <c r="H41" s="23">
        <f>ROUND(E41-G41,2)</f>
        <v>8</v>
      </c>
    </row>
    <row r="42" spans="1:8" x14ac:dyDescent="0.25">
      <c r="A42" s="13" t="s">
        <v>117</v>
      </c>
      <c r="C42" s="23"/>
      <c r="E42" s="23"/>
    </row>
    <row r="43" spans="1:8" x14ac:dyDescent="0.25">
      <c r="A43" s="14" t="s">
        <v>118</v>
      </c>
      <c r="B43" s="14" t="s">
        <v>48</v>
      </c>
      <c r="C43" s="15">
        <v>10</v>
      </c>
      <c r="D43" s="14">
        <v>0.33</v>
      </c>
      <c r="E43" s="23">
        <f>ROUND(C43*D43,2)</f>
        <v>3.3</v>
      </c>
      <c r="F43" s="16">
        <v>0</v>
      </c>
      <c r="G43" s="23">
        <f>ROUND(E43*F43,2)</f>
        <v>0</v>
      </c>
      <c r="H43" s="23">
        <f>ROUND(E43-G43,2)</f>
        <v>3.3</v>
      </c>
    </row>
    <row r="44" spans="1:8" x14ac:dyDescent="0.25">
      <c r="A44" s="13" t="s">
        <v>37</v>
      </c>
      <c r="C44" s="23"/>
      <c r="E44" s="23"/>
    </row>
    <row r="45" spans="1:8" x14ac:dyDescent="0.25">
      <c r="A45" s="14" t="s">
        <v>38</v>
      </c>
      <c r="B45" s="14" t="s">
        <v>39</v>
      </c>
      <c r="C45" s="15">
        <v>18.690000000000001</v>
      </c>
      <c r="D45" s="14">
        <v>0.26619999999999999</v>
      </c>
      <c r="E45" s="23">
        <f>ROUND(C45*D45,2)</f>
        <v>4.9800000000000004</v>
      </c>
      <c r="F45" s="16">
        <v>0</v>
      </c>
      <c r="G45" s="23">
        <f>ROUND(E45*F45,2)</f>
        <v>0</v>
      </c>
      <c r="H45" s="23">
        <f>ROUND(E45-G45,2)</f>
        <v>4.9800000000000004</v>
      </c>
    </row>
    <row r="46" spans="1:8" x14ac:dyDescent="0.25">
      <c r="A46" s="14" t="s">
        <v>133</v>
      </c>
      <c r="B46" s="14" t="s">
        <v>39</v>
      </c>
      <c r="C46" s="15">
        <v>18.690000000000001</v>
      </c>
      <c r="D46" s="14">
        <v>0.11</v>
      </c>
      <c r="E46" s="23">
        <f>ROUND(C46*D46,2)</f>
        <v>2.06</v>
      </c>
      <c r="F46" s="16">
        <v>0</v>
      </c>
      <c r="G46" s="23">
        <f>ROUND(E46*F46,2)</f>
        <v>0</v>
      </c>
      <c r="H46" s="23">
        <f>ROUND(E46-G46,2)</f>
        <v>2.06</v>
      </c>
    </row>
    <row r="47" spans="1:8" x14ac:dyDescent="0.25">
      <c r="A47" s="13" t="s">
        <v>43</v>
      </c>
      <c r="C47" s="23"/>
      <c r="E47" s="23"/>
    </row>
    <row r="48" spans="1:8" x14ac:dyDescent="0.25">
      <c r="A48" s="14" t="s">
        <v>42</v>
      </c>
      <c r="B48" s="14" t="s">
        <v>39</v>
      </c>
      <c r="C48" s="15">
        <v>9.06</v>
      </c>
      <c r="D48" s="14">
        <v>7.8600000000000003E-2</v>
      </c>
      <c r="E48" s="23">
        <f>ROUND(C48*D48,2)</f>
        <v>0.71</v>
      </c>
      <c r="F48" s="16">
        <v>0</v>
      </c>
      <c r="G48" s="23">
        <f>ROUND(E48*F48,2)</f>
        <v>0</v>
      </c>
      <c r="H48" s="23">
        <f>ROUND(E48-G48,2)</f>
        <v>0.71</v>
      </c>
    </row>
    <row r="49" spans="1:8" x14ac:dyDescent="0.25">
      <c r="A49" s="13" t="s">
        <v>517</v>
      </c>
      <c r="C49" s="23"/>
      <c r="E49" s="23"/>
    </row>
    <row r="50" spans="1:8" x14ac:dyDescent="0.25">
      <c r="A50" s="14" t="s">
        <v>41</v>
      </c>
      <c r="B50" s="14" t="s">
        <v>39</v>
      </c>
      <c r="C50" s="15">
        <v>9.06</v>
      </c>
      <c r="D50" s="14">
        <v>0.2</v>
      </c>
      <c r="E50" s="23">
        <f>ROUND(C50*D50,2)</f>
        <v>1.81</v>
      </c>
      <c r="F50" s="16">
        <v>0</v>
      </c>
      <c r="G50" s="23">
        <f>ROUND(E50*F50,2)</f>
        <v>0</v>
      </c>
      <c r="H50" s="23">
        <f>ROUND(E50-G50,2)</f>
        <v>1.81</v>
      </c>
    </row>
    <row r="51" spans="1:8" x14ac:dyDescent="0.25">
      <c r="A51" s="14" t="s">
        <v>44</v>
      </c>
      <c r="B51" s="14" t="s">
        <v>39</v>
      </c>
      <c r="C51" s="15">
        <v>18.7</v>
      </c>
      <c r="D51" s="14">
        <v>0.33860000000000001</v>
      </c>
      <c r="E51" s="23">
        <f>ROUND(C51*D51,2)</f>
        <v>6.33</v>
      </c>
      <c r="F51" s="16">
        <v>0</v>
      </c>
      <c r="G51" s="23">
        <f>ROUND(E51*F51,2)</f>
        <v>0</v>
      </c>
      <c r="H51" s="23">
        <f>ROUND(E51-G51,2)</f>
        <v>6.33</v>
      </c>
    </row>
    <row r="52" spans="1:8" x14ac:dyDescent="0.25">
      <c r="A52" s="13" t="s">
        <v>45</v>
      </c>
      <c r="C52" s="23"/>
      <c r="E52" s="23"/>
    </row>
    <row r="53" spans="1:8" x14ac:dyDescent="0.25">
      <c r="A53" s="14" t="s">
        <v>38</v>
      </c>
      <c r="B53" s="14" t="s">
        <v>19</v>
      </c>
      <c r="C53" s="15">
        <v>2.86</v>
      </c>
      <c r="D53" s="14">
        <v>3.8980999999999999</v>
      </c>
      <c r="E53" s="23">
        <f>ROUND(C53*D53,2)</f>
        <v>11.15</v>
      </c>
      <c r="F53" s="16">
        <v>0</v>
      </c>
      <c r="G53" s="23">
        <f>ROUND(E53*F53,2)</f>
        <v>0</v>
      </c>
      <c r="H53" s="23">
        <f>ROUND(E53-G53,2)</f>
        <v>11.15</v>
      </c>
    </row>
    <row r="54" spans="1:8" x14ac:dyDescent="0.25">
      <c r="A54" s="14" t="s">
        <v>133</v>
      </c>
      <c r="B54" s="14" t="s">
        <v>19</v>
      </c>
      <c r="C54" s="15">
        <v>2.86</v>
      </c>
      <c r="D54" s="14">
        <v>2.4064000000000001</v>
      </c>
      <c r="E54" s="23">
        <f>ROUND(C54*D54,2)</f>
        <v>6.88</v>
      </c>
      <c r="F54" s="16">
        <v>0</v>
      </c>
      <c r="G54" s="23">
        <f>ROUND(E54*F54,2)</f>
        <v>0</v>
      </c>
      <c r="H54" s="23">
        <f>ROUND(E54-G54,2)</f>
        <v>6.88</v>
      </c>
    </row>
    <row r="55" spans="1:8" x14ac:dyDescent="0.25">
      <c r="A55" s="13" t="s">
        <v>47</v>
      </c>
      <c r="C55" s="23"/>
      <c r="E55" s="23"/>
    </row>
    <row r="56" spans="1:8" x14ac:dyDescent="0.25">
      <c r="A56" s="14" t="s">
        <v>42</v>
      </c>
      <c r="B56" s="14" t="s">
        <v>48</v>
      </c>
      <c r="C56" s="15">
        <v>7.47</v>
      </c>
      <c r="D56" s="14">
        <v>1</v>
      </c>
      <c r="E56" s="23">
        <f>ROUND(C56*D56,2)</f>
        <v>7.47</v>
      </c>
      <c r="F56" s="16">
        <v>0</v>
      </c>
      <c r="G56" s="23">
        <f>ROUND(E56*F56,2)</f>
        <v>0</v>
      </c>
      <c r="H56" s="23">
        <f t="shared" ref="H56:H61" si="3">ROUND(E56-G56,2)</f>
        <v>7.47</v>
      </c>
    </row>
    <row r="57" spans="1:8" x14ac:dyDescent="0.25">
      <c r="A57" s="14" t="s">
        <v>38</v>
      </c>
      <c r="B57" s="14" t="s">
        <v>48</v>
      </c>
      <c r="C57" s="15">
        <v>3.14</v>
      </c>
      <c r="D57" s="14">
        <v>1</v>
      </c>
      <c r="E57" s="23">
        <f>ROUND(C57*D57,2)</f>
        <v>3.14</v>
      </c>
      <c r="F57" s="16">
        <v>0</v>
      </c>
      <c r="G57" s="23">
        <f>ROUND(E57*F57,2)</f>
        <v>0</v>
      </c>
      <c r="H57" s="23">
        <f t="shared" si="3"/>
        <v>3.14</v>
      </c>
    </row>
    <row r="58" spans="1:8" x14ac:dyDescent="0.25">
      <c r="A58" s="14" t="s">
        <v>133</v>
      </c>
      <c r="B58" s="14" t="s">
        <v>48</v>
      </c>
      <c r="C58" s="15">
        <v>6.44</v>
      </c>
      <c r="D58" s="14">
        <v>1</v>
      </c>
      <c r="E58" s="23">
        <f>ROUND(C58*D58,2)</f>
        <v>6.44</v>
      </c>
      <c r="F58" s="16">
        <v>0</v>
      </c>
      <c r="G58" s="23">
        <f>ROUND(E58*F58,2)</f>
        <v>0</v>
      </c>
      <c r="H58" s="23">
        <f t="shared" si="3"/>
        <v>6.44</v>
      </c>
    </row>
    <row r="59" spans="1:8" x14ac:dyDescent="0.25">
      <c r="A59" s="9" t="s">
        <v>49</v>
      </c>
      <c r="B59" s="9" t="s">
        <v>48</v>
      </c>
      <c r="C59" s="10">
        <v>29.1</v>
      </c>
      <c r="D59" s="9">
        <v>1</v>
      </c>
      <c r="E59" s="22">
        <f>ROUND(C59*D59,2)</f>
        <v>29.1</v>
      </c>
      <c r="F59" s="11">
        <v>0</v>
      </c>
      <c r="G59" s="22">
        <f>ROUND(E59*F59,2)</f>
        <v>0</v>
      </c>
      <c r="H59" s="22">
        <f t="shared" si="3"/>
        <v>29.1</v>
      </c>
    </row>
    <row r="60" spans="1:8" x14ac:dyDescent="0.25">
      <c r="A60" s="7" t="s">
        <v>50</v>
      </c>
      <c r="C60" s="23"/>
      <c r="E60" s="23">
        <f>SUM(E12:E59)</f>
        <v>869.23</v>
      </c>
      <c r="G60" s="12">
        <f>SUM(G12:G59)</f>
        <v>0</v>
      </c>
      <c r="H60" s="12">
        <f t="shared" si="3"/>
        <v>869.23</v>
      </c>
    </row>
    <row r="61" spans="1:8" x14ac:dyDescent="0.25">
      <c r="A61" s="7" t="s">
        <v>51</v>
      </c>
      <c r="C61" s="23"/>
      <c r="E61" s="23">
        <f>+E8-E60</f>
        <v>210.76999999999998</v>
      </c>
      <c r="G61" s="12">
        <f>+G8-G60</f>
        <v>0</v>
      </c>
      <c r="H61" s="12">
        <f t="shared" si="3"/>
        <v>210.77</v>
      </c>
    </row>
    <row r="62" spans="1:8" x14ac:dyDescent="0.25">
      <c r="A62" t="s">
        <v>12</v>
      </c>
      <c r="C62" s="23"/>
      <c r="E62" s="23"/>
    </row>
    <row r="63" spans="1:8" x14ac:dyDescent="0.25">
      <c r="A63" s="7" t="s">
        <v>52</v>
      </c>
      <c r="C63" s="23"/>
      <c r="E63" s="23"/>
    </row>
    <row r="64" spans="1:8" x14ac:dyDescent="0.25">
      <c r="A64" s="14" t="s">
        <v>42</v>
      </c>
      <c r="B64" s="14" t="s">
        <v>48</v>
      </c>
      <c r="C64" s="15">
        <v>20.92</v>
      </c>
      <c r="D64" s="14">
        <v>1</v>
      </c>
      <c r="E64" s="23">
        <f>ROUND(C64*D64,2)</f>
        <v>20.92</v>
      </c>
      <c r="F64" s="16">
        <v>0</v>
      </c>
      <c r="G64" s="23">
        <f>ROUND(E64*F64,2)</f>
        <v>0</v>
      </c>
      <c r="H64" s="23">
        <f t="shared" ref="H64:H69" si="4">ROUND(E64-G64,2)</f>
        <v>20.92</v>
      </c>
    </row>
    <row r="65" spans="1:8" x14ac:dyDescent="0.25">
      <c r="A65" s="14" t="s">
        <v>38</v>
      </c>
      <c r="B65" s="14" t="s">
        <v>48</v>
      </c>
      <c r="C65" s="15">
        <v>24.35</v>
      </c>
      <c r="D65" s="14">
        <v>1</v>
      </c>
      <c r="E65" s="23">
        <f>ROUND(C65*D65,2)</f>
        <v>24.35</v>
      </c>
      <c r="F65" s="16">
        <v>0</v>
      </c>
      <c r="G65" s="23">
        <f>ROUND(E65*F65,2)</f>
        <v>0</v>
      </c>
      <c r="H65" s="23">
        <f t="shared" si="4"/>
        <v>24.35</v>
      </c>
    </row>
    <row r="66" spans="1:8" x14ac:dyDescent="0.25">
      <c r="A66" s="9" t="s">
        <v>133</v>
      </c>
      <c r="B66" s="9" t="s">
        <v>48</v>
      </c>
      <c r="C66" s="10">
        <v>30.83</v>
      </c>
      <c r="D66" s="9">
        <v>1</v>
      </c>
      <c r="E66" s="22">
        <f>ROUND(C66*D66,2)</f>
        <v>30.83</v>
      </c>
      <c r="F66" s="11">
        <v>0</v>
      </c>
      <c r="G66" s="22">
        <f>ROUND(E66*F66,2)</f>
        <v>0</v>
      </c>
      <c r="H66" s="22">
        <f t="shared" si="4"/>
        <v>30.83</v>
      </c>
    </row>
    <row r="67" spans="1:8" x14ac:dyDescent="0.25">
      <c r="A67" s="7" t="s">
        <v>53</v>
      </c>
      <c r="C67" s="23"/>
      <c r="E67" s="23">
        <f>SUM(E64:E66)</f>
        <v>76.099999999999994</v>
      </c>
      <c r="G67" s="12">
        <f>SUM(G64:G66)</f>
        <v>0</v>
      </c>
      <c r="H67" s="12">
        <f t="shared" si="4"/>
        <v>76.099999999999994</v>
      </c>
    </row>
    <row r="68" spans="1:8" x14ac:dyDescent="0.25">
      <c r="A68" s="7" t="s">
        <v>54</v>
      </c>
      <c r="C68" s="23"/>
      <c r="E68" s="23">
        <f>+E60+E67</f>
        <v>945.33</v>
      </c>
      <c r="G68" s="12">
        <f>+G60+G67</f>
        <v>0</v>
      </c>
      <c r="H68" s="12">
        <f t="shared" si="4"/>
        <v>945.33</v>
      </c>
    </row>
    <row r="69" spans="1:8" x14ac:dyDescent="0.25">
      <c r="A69" s="7" t="s">
        <v>55</v>
      </c>
      <c r="C69" s="23"/>
      <c r="E69" s="23">
        <f>+E8-E68</f>
        <v>134.66999999999996</v>
      </c>
      <c r="G69" s="12">
        <f>+G8-G68</f>
        <v>0</v>
      </c>
      <c r="H69" s="12">
        <f t="shared" si="4"/>
        <v>134.66999999999999</v>
      </c>
    </row>
    <row r="70" spans="1:8" x14ac:dyDescent="0.25">
      <c r="A70" t="s">
        <v>119</v>
      </c>
      <c r="C70" s="23"/>
      <c r="E70" s="23"/>
    </row>
    <row r="71" spans="1:8" x14ac:dyDescent="0.25">
      <c r="A71" t="s">
        <v>424</v>
      </c>
      <c r="C71" s="23"/>
      <c r="E71" s="23"/>
    </row>
    <row r="72" spans="1:8" x14ac:dyDescent="0.25">
      <c r="C72" s="23"/>
      <c r="E72" s="23"/>
    </row>
    <row r="73" spans="1:8" x14ac:dyDescent="0.25">
      <c r="A73" s="7" t="s">
        <v>120</v>
      </c>
      <c r="C73" s="23"/>
      <c r="E73" s="23"/>
    </row>
    <row r="74" spans="1:8" x14ac:dyDescent="0.25">
      <c r="A74" s="7" t="s">
        <v>121</v>
      </c>
      <c r="C74" s="23"/>
      <c r="E74" s="23"/>
    </row>
    <row r="98" spans="1:5" x14ac:dyDescent="0.25">
      <c r="A98" t="str" cm="1">
        <f t="array" aca="1" ref="A98" ca="1">MID(CELL("filename",A1),FIND("]",CELL("filename",A1))+1,256)</f>
        <v>rice25</v>
      </c>
    </row>
    <row r="99" spans="1:5" x14ac:dyDescent="0.25">
      <c r="A99" s="7" t="s">
        <v>50</v>
      </c>
      <c r="E99" s="25">
        <f>VLOOKUP(A99,$A$1:$H$98,5,FALSE)</f>
        <v>869.23</v>
      </c>
    </row>
    <row r="100" spans="1:5" x14ac:dyDescent="0.25">
      <c r="A100" s="7" t="s">
        <v>288</v>
      </c>
      <c r="E100" s="25">
        <f>VLOOKUP(A100,$A$1:$H$98,5,FALSE)</f>
        <v>76.099999999999994</v>
      </c>
    </row>
    <row r="101" spans="1:5" x14ac:dyDescent="0.25">
      <c r="A101" s="7" t="s">
        <v>289</v>
      </c>
      <c r="E101" s="25">
        <f t="shared" ref="E101:E102" si="5">VLOOKUP(A101,$A$1:$H$98,5,FALSE)</f>
        <v>945.33</v>
      </c>
    </row>
    <row r="102" spans="1:5" x14ac:dyDescent="0.25">
      <c r="A102" s="7" t="s">
        <v>55</v>
      </c>
      <c r="E102" s="25">
        <f t="shared" si="5"/>
        <v>134.66999999999996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A9F2-92B9-4B27-A2E5-D6C898C0E6F4}">
  <sheetPr codeName="Sheet68"/>
  <dimension ref="A1:H116"/>
  <sheetViews>
    <sheetView topLeftCell="A43" workbookViewId="0">
      <selection activeCell="A104" sqref="A104:M127"/>
    </sheetView>
  </sheetViews>
  <sheetFormatPr defaultRowHeight="15" x14ac:dyDescent="0.25"/>
  <cols>
    <col min="1" max="1" width="25.7109375" customWidth="1"/>
    <col min="5" max="5" width="11.5703125" customWidth="1"/>
    <col min="8" max="8" width="13.7109375" customWidth="1"/>
  </cols>
  <sheetData>
    <row r="1" spans="1:8" x14ac:dyDescent="0.25">
      <c r="A1" s="81" t="s">
        <v>154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380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423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</v>
      </c>
      <c r="E12" s="23">
        <f>ROUND(C12*D12,2)</f>
        <v>32.200000000000003</v>
      </c>
      <c r="F12" s="16">
        <v>0</v>
      </c>
      <c r="G12" s="23">
        <f>ROUND(E12*F12,2)</f>
        <v>0</v>
      </c>
      <c r="H12" s="23">
        <f>ROUND(E12-G12,2)</f>
        <v>32.200000000000003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4" t="s">
        <v>136</v>
      </c>
      <c r="B15" s="14" t="s">
        <v>19</v>
      </c>
      <c r="C15" s="15">
        <v>8.4</v>
      </c>
      <c r="D15" s="14">
        <v>0.6</v>
      </c>
      <c r="E15" s="23">
        <f>ROUND(C15*D15,2)</f>
        <v>5.04</v>
      </c>
      <c r="F15" s="16">
        <v>0</v>
      </c>
      <c r="G15" s="23">
        <f>ROUND(E15*F15,2)</f>
        <v>0</v>
      </c>
      <c r="H15" s="23">
        <f>ROUND(E15-G15,2)</f>
        <v>5.04</v>
      </c>
    </row>
    <row r="16" spans="1:8" x14ac:dyDescent="0.25">
      <c r="A16" s="13" t="s">
        <v>20</v>
      </c>
      <c r="C16" s="23"/>
      <c r="E16" s="23"/>
    </row>
    <row r="17" spans="1:8" x14ac:dyDescent="0.25">
      <c r="A17" s="14" t="s">
        <v>124</v>
      </c>
      <c r="B17" s="14" t="s">
        <v>21</v>
      </c>
      <c r="C17" s="15">
        <v>29.1</v>
      </c>
      <c r="D17" s="14">
        <v>0.87</v>
      </c>
      <c r="E17" s="23">
        <f>ROUND(C17*D17,2)</f>
        <v>25.32</v>
      </c>
      <c r="F17" s="16">
        <v>0</v>
      </c>
      <c r="G17" s="23">
        <f>ROUND(E17*F17,2)</f>
        <v>0</v>
      </c>
      <c r="H17" s="23">
        <f>ROUND(E17-G17,2)</f>
        <v>25.32</v>
      </c>
    </row>
    <row r="18" spans="1:8" x14ac:dyDescent="0.25">
      <c r="A18" s="14" t="s">
        <v>22</v>
      </c>
      <c r="B18" s="14" t="s">
        <v>21</v>
      </c>
      <c r="C18" s="15">
        <v>27.09</v>
      </c>
      <c r="D18" s="14">
        <v>1.33</v>
      </c>
      <c r="E18" s="23">
        <f>ROUND(C18*D18,2)</f>
        <v>36.03</v>
      </c>
      <c r="F18" s="16">
        <v>0</v>
      </c>
      <c r="G18" s="23">
        <f>ROUND(E18*F18,2)</f>
        <v>0</v>
      </c>
      <c r="H18" s="23">
        <f>ROUND(E18-G18,2)</f>
        <v>36.03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319</v>
      </c>
      <c r="B20" s="14" t="s">
        <v>18</v>
      </c>
      <c r="C20" s="15">
        <v>4.46</v>
      </c>
      <c r="D20" s="14">
        <v>1.6</v>
      </c>
      <c r="E20" s="23">
        <f>ROUND(C20*D20,2)</f>
        <v>7.14</v>
      </c>
      <c r="F20" s="16">
        <v>0</v>
      </c>
      <c r="G20" s="23">
        <f>ROUND(E20*F20,2)</f>
        <v>0</v>
      </c>
      <c r="H20" s="23">
        <f>ROUND(E20-G20,2)</f>
        <v>7.14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25</v>
      </c>
      <c r="B22" s="14" t="s">
        <v>18</v>
      </c>
      <c r="C22" s="15">
        <v>0.12</v>
      </c>
      <c r="D22" s="14">
        <v>64</v>
      </c>
      <c r="E22" s="23">
        <f t="shared" ref="E22:E30" si="0">ROUND(C22*D22,2)</f>
        <v>7.68</v>
      </c>
      <c r="F22" s="16">
        <v>0</v>
      </c>
      <c r="G22" s="23">
        <f t="shared" ref="G22:G30" si="1">ROUND(E22*F22,2)</f>
        <v>0</v>
      </c>
      <c r="H22" s="23">
        <f t="shared" ref="H22:H30" si="2">ROUND(E22-G22,2)</f>
        <v>7.68</v>
      </c>
    </row>
    <row r="23" spans="1:8" x14ac:dyDescent="0.25">
      <c r="A23" s="14" t="s">
        <v>137</v>
      </c>
      <c r="B23" s="14" t="s">
        <v>26</v>
      </c>
      <c r="C23" s="15">
        <v>2.23</v>
      </c>
      <c r="D23" s="14">
        <v>2</v>
      </c>
      <c r="E23" s="23">
        <f t="shared" si="0"/>
        <v>4.46</v>
      </c>
      <c r="F23" s="16">
        <v>0</v>
      </c>
      <c r="G23" s="23">
        <f t="shared" si="1"/>
        <v>0</v>
      </c>
      <c r="H23" s="23">
        <f t="shared" si="2"/>
        <v>4.46</v>
      </c>
    </row>
    <row r="24" spans="1:8" x14ac:dyDescent="0.25">
      <c r="A24" s="14" t="s">
        <v>104</v>
      </c>
      <c r="B24" s="14" t="s">
        <v>26</v>
      </c>
      <c r="C24" s="15">
        <v>15.01</v>
      </c>
      <c r="D24" s="14">
        <v>1</v>
      </c>
      <c r="E24" s="23">
        <f t="shared" si="0"/>
        <v>15.01</v>
      </c>
      <c r="F24" s="16">
        <v>0</v>
      </c>
      <c r="G24" s="23">
        <f t="shared" si="1"/>
        <v>0</v>
      </c>
      <c r="H24" s="23">
        <f t="shared" si="2"/>
        <v>15.01</v>
      </c>
    </row>
    <row r="25" spans="1:8" x14ac:dyDescent="0.25">
      <c r="A25" s="14" t="s">
        <v>138</v>
      </c>
      <c r="B25" s="14" t="s">
        <v>18</v>
      </c>
      <c r="C25" s="15">
        <v>3.06</v>
      </c>
      <c r="D25" s="14">
        <v>2</v>
      </c>
      <c r="E25" s="23">
        <f t="shared" si="0"/>
        <v>6.12</v>
      </c>
      <c r="F25" s="16">
        <v>0</v>
      </c>
      <c r="G25" s="23">
        <f t="shared" si="1"/>
        <v>0</v>
      </c>
      <c r="H25" s="23">
        <f t="shared" si="2"/>
        <v>6.12</v>
      </c>
    </row>
    <row r="26" spans="1:8" x14ac:dyDescent="0.25">
      <c r="A26" s="14" t="s">
        <v>139</v>
      </c>
      <c r="B26" s="14" t="s">
        <v>26</v>
      </c>
      <c r="C26" s="15">
        <v>10.19</v>
      </c>
      <c r="D26" s="14">
        <v>2</v>
      </c>
      <c r="E26" s="23">
        <f t="shared" si="0"/>
        <v>20.38</v>
      </c>
      <c r="F26" s="16">
        <v>0</v>
      </c>
      <c r="G26" s="23">
        <f t="shared" si="1"/>
        <v>0</v>
      </c>
      <c r="H26" s="23">
        <f t="shared" si="2"/>
        <v>20.38</v>
      </c>
    </row>
    <row r="27" spans="1:8" x14ac:dyDescent="0.25">
      <c r="A27" s="14" t="s">
        <v>105</v>
      </c>
      <c r="B27" s="14" t="s">
        <v>18</v>
      </c>
      <c r="C27" s="15">
        <v>0.32</v>
      </c>
      <c r="D27" s="14">
        <v>32</v>
      </c>
      <c r="E27" s="23">
        <f t="shared" si="0"/>
        <v>10.24</v>
      </c>
      <c r="F27" s="16">
        <v>0</v>
      </c>
      <c r="G27" s="23">
        <f t="shared" si="1"/>
        <v>0</v>
      </c>
      <c r="H27" s="23">
        <f t="shared" si="2"/>
        <v>10.24</v>
      </c>
    </row>
    <row r="28" spans="1:8" x14ac:dyDescent="0.25">
      <c r="A28" s="14" t="s">
        <v>370</v>
      </c>
      <c r="B28" s="14" t="s">
        <v>26</v>
      </c>
      <c r="C28" s="15">
        <v>6.89</v>
      </c>
      <c r="D28" s="14">
        <v>3.5</v>
      </c>
      <c r="E28" s="23">
        <f t="shared" si="0"/>
        <v>24.12</v>
      </c>
      <c r="F28" s="16">
        <v>0</v>
      </c>
      <c r="G28" s="23">
        <f t="shared" si="1"/>
        <v>0</v>
      </c>
      <c r="H28" s="23">
        <f t="shared" si="2"/>
        <v>24.12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1</v>
      </c>
      <c r="E29" s="23">
        <f t="shared" si="0"/>
        <v>10.11</v>
      </c>
      <c r="F29" s="16">
        <v>0</v>
      </c>
      <c r="G29" s="23">
        <f t="shared" si="1"/>
        <v>0</v>
      </c>
      <c r="H29" s="23">
        <f t="shared" si="2"/>
        <v>10.11</v>
      </c>
    </row>
    <row r="30" spans="1:8" x14ac:dyDescent="0.25">
      <c r="A30" s="14" t="s">
        <v>398</v>
      </c>
      <c r="B30" s="14" t="s">
        <v>18</v>
      </c>
      <c r="C30" s="15">
        <v>7.3</v>
      </c>
      <c r="D30" s="14">
        <v>1.5</v>
      </c>
      <c r="E30" s="23">
        <f t="shared" si="0"/>
        <v>10.95</v>
      </c>
      <c r="F30" s="16">
        <v>0</v>
      </c>
      <c r="G30" s="23">
        <f t="shared" si="1"/>
        <v>0</v>
      </c>
      <c r="H30" s="23">
        <f t="shared" si="2"/>
        <v>10.95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140</v>
      </c>
      <c r="B32" s="14" t="s">
        <v>29</v>
      </c>
      <c r="C32" s="15">
        <v>6.75</v>
      </c>
      <c r="D32" s="14">
        <v>0.75</v>
      </c>
      <c r="E32" s="23">
        <f>ROUND(C32*D32,2)</f>
        <v>5.0599999999999996</v>
      </c>
      <c r="F32" s="16">
        <v>0</v>
      </c>
      <c r="G32" s="23">
        <f>ROUND(E32*F32,2)</f>
        <v>0</v>
      </c>
      <c r="H32" s="23">
        <f>ROUND(E32-G32,2)</f>
        <v>5.0599999999999996</v>
      </c>
    </row>
    <row r="33" spans="1:8" x14ac:dyDescent="0.25">
      <c r="A33" s="14" t="s">
        <v>141</v>
      </c>
      <c r="B33" s="14" t="s">
        <v>48</v>
      </c>
      <c r="C33" s="15">
        <v>8</v>
      </c>
      <c r="D33" s="14">
        <v>1</v>
      </c>
      <c r="E33" s="23">
        <f>ROUND(C33*D33,2)</f>
        <v>8</v>
      </c>
      <c r="F33" s="16">
        <v>0</v>
      </c>
      <c r="G33" s="23">
        <f>ROUND(E33*F33,2)</f>
        <v>0</v>
      </c>
      <c r="H33" s="23">
        <f>ROUND(E33-G33,2)</f>
        <v>8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320</v>
      </c>
      <c r="B35" s="14" t="s">
        <v>29</v>
      </c>
      <c r="C35" s="15">
        <v>1.03</v>
      </c>
      <c r="D35" s="14">
        <v>50</v>
      </c>
      <c r="E35" s="23">
        <f>ROUND(C35*D35,2)</f>
        <v>51.5</v>
      </c>
      <c r="F35" s="16">
        <v>0</v>
      </c>
      <c r="G35" s="23">
        <f>ROUND(E35*F35,2)</f>
        <v>0</v>
      </c>
      <c r="H35" s="23">
        <f>ROUND(E35-G35,2)</f>
        <v>51.5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114</v>
      </c>
      <c r="B37" s="14" t="s">
        <v>26</v>
      </c>
      <c r="C37" s="15">
        <v>3.3</v>
      </c>
      <c r="D37" s="14">
        <v>1</v>
      </c>
      <c r="E37" s="23">
        <f>ROUND(C37*D37,2)</f>
        <v>3.3</v>
      </c>
      <c r="F37" s="16">
        <v>0</v>
      </c>
      <c r="G37" s="23">
        <f>ROUND(E37*F37,2)</f>
        <v>0</v>
      </c>
      <c r="H37" s="23">
        <f>ROUND(E37-G37,2)</f>
        <v>3.3</v>
      </c>
    </row>
    <row r="38" spans="1:8" x14ac:dyDescent="0.25">
      <c r="A38" s="13" t="s">
        <v>61</v>
      </c>
      <c r="C38" s="23"/>
      <c r="E38" s="23"/>
    </row>
    <row r="39" spans="1:8" x14ac:dyDescent="0.25">
      <c r="A39" s="14" t="s">
        <v>62</v>
      </c>
      <c r="B39" s="14" t="s">
        <v>48</v>
      </c>
      <c r="C39" s="15">
        <v>9</v>
      </c>
      <c r="D39" s="14">
        <v>1</v>
      </c>
      <c r="E39" s="23">
        <f>ROUND(C39*D39,2)</f>
        <v>9</v>
      </c>
      <c r="F39" s="16">
        <v>0</v>
      </c>
      <c r="G39" s="23">
        <f>ROUND(E39*F39,2)</f>
        <v>0</v>
      </c>
      <c r="H39" s="23">
        <f>ROUND(E39-G39,2)</f>
        <v>9</v>
      </c>
    </row>
    <row r="40" spans="1:8" x14ac:dyDescent="0.25">
      <c r="A40" s="13" t="s">
        <v>130</v>
      </c>
      <c r="C40" s="23"/>
      <c r="E40" s="23"/>
    </row>
    <row r="41" spans="1:8" x14ac:dyDescent="0.25">
      <c r="A41" s="14" t="s">
        <v>143</v>
      </c>
      <c r="B41" s="14" t="s">
        <v>123</v>
      </c>
      <c r="C41" s="15">
        <v>0.28999999999999998</v>
      </c>
      <c r="D41" s="14">
        <v>42</v>
      </c>
      <c r="E41" s="23">
        <f>ROUND(C41*D41,2)</f>
        <v>12.18</v>
      </c>
      <c r="F41" s="16">
        <v>0</v>
      </c>
      <c r="G41" s="23">
        <f>ROUND(E41*F41,2)</f>
        <v>0</v>
      </c>
      <c r="H41" s="23">
        <f>ROUND(E41-G41,2)</f>
        <v>12.18</v>
      </c>
    </row>
    <row r="42" spans="1:8" x14ac:dyDescent="0.25">
      <c r="A42" s="13" t="s">
        <v>34</v>
      </c>
      <c r="C42" s="23"/>
      <c r="E42" s="23"/>
    </row>
    <row r="43" spans="1:8" x14ac:dyDescent="0.25">
      <c r="A43" s="14" t="s">
        <v>35</v>
      </c>
      <c r="B43" s="14" t="s">
        <v>36</v>
      </c>
      <c r="C43" s="15">
        <v>51.39</v>
      </c>
      <c r="D43" s="14">
        <v>0.33300000000000002</v>
      </c>
      <c r="E43" s="23">
        <f>ROUND(C43*D43,2)</f>
        <v>17.11</v>
      </c>
      <c r="F43" s="16">
        <v>0</v>
      </c>
      <c r="G43" s="23">
        <f>ROUND(E43*F43,2)</f>
        <v>0</v>
      </c>
      <c r="H43" s="23">
        <f>ROUND(E43-G43,2)</f>
        <v>17.11</v>
      </c>
    </row>
    <row r="44" spans="1:8" x14ac:dyDescent="0.25">
      <c r="A44" s="13" t="s">
        <v>115</v>
      </c>
      <c r="C44" s="23"/>
      <c r="E44" s="23"/>
    </row>
    <row r="45" spans="1:8" x14ac:dyDescent="0.25">
      <c r="A45" s="14" t="s">
        <v>144</v>
      </c>
      <c r="B45" s="14" t="s">
        <v>48</v>
      </c>
      <c r="C45" s="15">
        <v>6.5</v>
      </c>
      <c r="D45" s="14">
        <v>1</v>
      </c>
      <c r="E45" s="23">
        <f>ROUND(C45*D45,2)</f>
        <v>6.5</v>
      </c>
      <c r="F45" s="16">
        <v>0</v>
      </c>
      <c r="G45" s="23">
        <f>ROUND(E45*F45,2)</f>
        <v>0</v>
      </c>
      <c r="H45" s="23">
        <f>ROUND(E45-G45,2)</f>
        <v>6.5</v>
      </c>
    </row>
    <row r="46" spans="1:8" x14ac:dyDescent="0.25">
      <c r="A46" s="13" t="s">
        <v>145</v>
      </c>
      <c r="C46" s="23"/>
      <c r="E46" s="23"/>
    </row>
    <row r="47" spans="1:8" x14ac:dyDescent="0.25">
      <c r="A47" s="14" t="s">
        <v>146</v>
      </c>
      <c r="B47" s="14" t="s">
        <v>48</v>
      </c>
      <c r="C47" s="15">
        <v>1.55</v>
      </c>
      <c r="D47" s="14">
        <v>1</v>
      </c>
      <c r="E47" s="23">
        <f>ROUND(C47*D47,2)</f>
        <v>1.55</v>
      </c>
      <c r="F47" s="16">
        <v>0</v>
      </c>
      <c r="G47" s="23">
        <f>ROUND(E47*F47,2)</f>
        <v>0</v>
      </c>
      <c r="H47" s="23">
        <f>ROUND(E47-G47,2)</f>
        <v>1.55</v>
      </c>
    </row>
    <row r="48" spans="1:8" x14ac:dyDescent="0.25">
      <c r="A48" s="13" t="s">
        <v>117</v>
      </c>
      <c r="C48" s="23"/>
      <c r="E48" s="23"/>
    </row>
    <row r="49" spans="1:8" x14ac:dyDescent="0.25">
      <c r="A49" s="14" t="s">
        <v>118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25">
      <c r="A50" s="13" t="s">
        <v>37</v>
      </c>
      <c r="C50" s="23"/>
      <c r="E50" s="23"/>
    </row>
    <row r="51" spans="1:8" x14ac:dyDescent="0.25">
      <c r="A51" s="14" t="s">
        <v>38</v>
      </c>
      <c r="B51" s="14" t="s">
        <v>39</v>
      </c>
      <c r="C51" s="15">
        <v>18.690000000000001</v>
      </c>
      <c r="D51" s="14">
        <v>0.22090000000000001</v>
      </c>
      <c r="E51" s="23">
        <f>ROUND(C51*D51,2)</f>
        <v>4.13</v>
      </c>
      <c r="F51" s="16">
        <v>0</v>
      </c>
      <c r="G51" s="23">
        <f>ROUND(E51*F51,2)</f>
        <v>0</v>
      </c>
      <c r="H51" s="23">
        <f>ROUND(E51-G51,2)</f>
        <v>4.13</v>
      </c>
    </row>
    <row r="52" spans="1:8" x14ac:dyDescent="0.25">
      <c r="A52" s="14" t="s">
        <v>133</v>
      </c>
      <c r="B52" s="14" t="s">
        <v>39</v>
      </c>
      <c r="C52" s="15">
        <v>18.690000000000001</v>
      </c>
      <c r="D52" s="14">
        <v>8.5099999999999995E-2</v>
      </c>
      <c r="E52" s="23">
        <f>ROUND(C52*D52,2)</f>
        <v>1.59</v>
      </c>
      <c r="F52" s="16">
        <v>0</v>
      </c>
      <c r="G52" s="23">
        <f>ROUND(E52*F52,2)</f>
        <v>0</v>
      </c>
      <c r="H52" s="23">
        <f>ROUND(E52-G52,2)</f>
        <v>1.59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2.35E-2</v>
      </c>
      <c r="E53" s="23">
        <f>ROUND(C53*D53,2)</f>
        <v>0.44</v>
      </c>
      <c r="F53" s="16">
        <v>0</v>
      </c>
      <c r="G53" s="23">
        <f>ROUND(E53*F53,2)</f>
        <v>0</v>
      </c>
      <c r="H53" s="23">
        <f>ROUND(E53-G53,2)</f>
        <v>0.44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5.0799999999999998E-2</v>
      </c>
      <c r="E55" s="23">
        <f>ROUND(C55*D55,2)</f>
        <v>0.46</v>
      </c>
      <c r="F55" s="16">
        <v>0</v>
      </c>
      <c r="G55" s="23">
        <f>ROUND(E55*F55,2)</f>
        <v>0</v>
      </c>
      <c r="H55" s="23">
        <f>ROUND(E55-G55,2)</f>
        <v>0.46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1.18E-2</v>
      </c>
      <c r="E56" s="23">
        <f>ROUND(C56*D56,2)</f>
        <v>0.11</v>
      </c>
      <c r="F56" s="16">
        <v>0</v>
      </c>
      <c r="G56" s="23">
        <f>ROUND(E56*F56,2)</f>
        <v>0</v>
      </c>
      <c r="H56" s="23">
        <f>ROUND(E56-G56,2)</f>
        <v>0.11</v>
      </c>
    </row>
    <row r="57" spans="1:8" x14ac:dyDescent="0.25">
      <c r="A57" s="14" t="s">
        <v>44</v>
      </c>
      <c r="B57" s="14" t="s">
        <v>39</v>
      </c>
      <c r="C57" s="15">
        <v>18.68</v>
      </c>
      <c r="D57" s="14">
        <v>0.29659999999999997</v>
      </c>
      <c r="E57" s="23">
        <f>ROUND(C57*D57,2)</f>
        <v>5.54</v>
      </c>
      <c r="F57" s="16">
        <v>0</v>
      </c>
      <c r="G57" s="23">
        <f>ROUND(E57*F57,2)</f>
        <v>0</v>
      </c>
      <c r="H57" s="23">
        <f>ROUND(E57-G57,2)</f>
        <v>5.54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3.4115000000000002</v>
      </c>
      <c r="E59" s="23">
        <f>ROUND(C59*D59,2)</f>
        <v>9.76</v>
      </c>
      <c r="F59" s="16">
        <v>0</v>
      </c>
      <c r="G59" s="23">
        <f>ROUND(E59*F59,2)</f>
        <v>0</v>
      </c>
      <c r="H59" s="23">
        <f>ROUND(E59-G59,2)</f>
        <v>9.76</v>
      </c>
    </row>
    <row r="60" spans="1:8" x14ac:dyDescent="0.25">
      <c r="A60" s="14" t="s">
        <v>133</v>
      </c>
      <c r="B60" s="14" t="s">
        <v>19</v>
      </c>
      <c r="C60" s="15">
        <v>2.86</v>
      </c>
      <c r="D60" s="14">
        <v>1.4244000000000001</v>
      </c>
      <c r="E60" s="23">
        <f>ROUND(C60*D60,2)</f>
        <v>4.07</v>
      </c>
      <c r="F60" s="16">
        <v>0</v>
      </c>
      <c r="G60" s="23">
        <f>ROUND(E60*F60,2)</f>
        <v>0</v>
      </c>
      <c r="H60" s="23">
        <f>ROUND(E60-G60,2)</f>
        <v>4.07</v>
      </c>
    </row>
    <row r="61" spans="1:8" x14ac:dyDescent="0.25">
      <c r="A61" s="14" t="s">
        <v>91</v>
      </c>
      <c r="B61" s="14" t="s">
        <v>19</v>
      </c>
      <c r="C61" s="15">
        <v>2.86</v>
      </c>
      <c r="D61" s="14">
        <v>0.2994</v>
      </c>
      <c r="E61" s="23">
        <f>ROUND(C61*D61,2)</f>
        <v>0.86</v>
      </c>
      <c r="F61" s="16">
        <v>0</v>
      </c>
      <c r="G61" s="23">
        <f>ROUND(E61*F61,2)</f>
        <v>0</v>
      </c>
      <c r="H61" s="23">
        <f>ROUND(E61-G61,2)</f>
        <v>0.86</v>
      </c>
    </row>
    <row r="62" spans="1:8" x14ac:dyDescent="0.25">
      <c r="A62" s="13" t="s">
        <v>47</v>
      </c>
      <c r="C62" s="23"/>
      <c r="E62" s="23"/>
    </row>
    <row r="63" spans="1:8" x14ac:dyDescent="0.25">
      <c r="A63" s="14" t="s">
        <v>42</v>
      </c>
      <c r="B63" s="14" t="s">
        <v>48</v>
      </c>
      <c r="C63" s="15">
        <v>7.55</v>
      </c>
      <c r="D63" s="14">
        <v>1</v>
      </c>
      <c r="E63" s="23">
        <f>ROUND(C63*D63,2)</f>
        <v>7.55</v>
      </c>
      <c r="F63" s="16">
        <v>0</v>
      </c>
      <c r="G63" s="23">
        <f>ROUND(E63*F63,2)</f>
        <v>0</v>
      </c>
      <c r="H63" s="23">
        <f t="shared" ref="H63:H69" si="3">ROUND(E63-G63,2)</f>
        <v>7.55</v>
      </c>
    </row>
    <row r="64" spans="1:8" x14ac:dyDescent="0.25">
      <c r="A64" s="14" t="s">
        <v>38</v>
      </c>
      <c r="B64" s="14" t="s">
        <v>48</v>
      </c>
      <c r="C64" s="15">
        <v>2.7</v>
      </c>
      <c r="D64" s="14">
        <v>1</v>
      </c>
      <c r="E64" s="23">
        <f>ROUND(C64*D64,2)</f>
        <v>2.7</v>
      </c>
      <c r="F64" s="16">
        <v>0</v>
      </c>
      <c r="G64" s="23">
        <f>ROUND(E64*F64,2)</f>
        <v>0</v>
      </c>
      <c r="H64" s="23">
        <f t="shared" si="3"/>
        <v>2.7</v>
      </c>
    </row>
    <row r="65" spans="1:8" x14ac:dyDescent="0.25">
      <c r="A65" s="14" t="s">
        <v>133</v>
      </c>
      <c r="B65" s="14" t="s">
        <v>48</v>
      </c>
      <c r="C65" s="15">
        <v>4.7699999999999996</v>
      </c>
      <c r="D65" s="14">
        <v>1</v>
      </c>
      <c r="E65" s="23">
        <f>ROUND(C65*D65,2)</f>
        <v>4.7699999999999996</v>
      </c>
      <c r="F65" s="16">
        <v>0</v>
      </c>
      <c r="G65" s="23">
        <f>ROUND(E65*F65,2)</f>
        <v>0</v>
      </c>
      <c r="H65" s="23">
        <f t="shared" si="3"/>
        <v>4.7699999999999996</v>
      </c>
    </row>
    <row r="66" spans="1:8" x14ac:dyDescent="0.25">
      <c r="A66" s="14" t="s">
        <v>91</v>
      </c>
      <c r="B66" s="14" t="s">
        <v>48</v>
      </c>
      <c r="C66" s="15">
        <v>0.44</v>
      </c>
      <c r="D66" s="14">
        <v>1</v>
      </c>
      <c r="E66" s="23">
        <f>ROUND(C66*D66,2)</f>
        <v>0.44</v>
      </c>
      <c r="F66" s="16">
        <v>0</v>
      </c>
      <c r="G66" s="23">
        <f>ROUND(E66*F66,2)</f>
        <v>0</v>
      </c>
      <c r="H66" s="23">
        <f t="shared" si="3"/>
        <v>0.44</v>
      </c>
    </row>
    <row r="67" spans="1:8" x14ac:dyDescent="0.25">
      <c r="A67" s="9" t="s">
        <v>49</v>
      </c>
      <c r="B67" s="9" t="s">
        <v>48</v>
      </c>
      <c r="C67" s="10">
        <v>17.93</v>
      </c>
      <c r="D67" s="9">
        <v>1</v>
      </c>
      <c r="E67" s="22">
        <f>ROUND(C67*D67,2)</f>
        <v>17.93</v>
      </c>
      <c r="F67" s="11">
        <v>0</v>
      </c>
      <c r="G67" s="22">
        <f>ROUND(E67*F67,2)</f>
        <v>0</v>
      </c>
      <c r="H67" s="22">
        <f t="shared" si="3"/>
        <v>17.93</v>
      </c>
    </row>
    <row r="68" spans="1:8" x14ac:dyDescent="0.25">
      <c r="A68" s="7" t="s">
        <v>50</v>
      </c>
      <c r="C68" s="23"/>
      <c r="E68" s="23">
        <f>SUM(E12:E67)</f>
        <v>397.8</v>
      </c>
      <c r="G68" s="12">
        <f>SUM(G12:G67)</f>
        <v>0</v>
      </c>
      <c r="H68" s="12">
        <f t="shared" si="3"/>
        <v>397.8</v>
      </c>
    </row>
    <row r="69" spans="1:8" x14ac:dyDescent="0.25">
      <c r="A69" s="7" t="s">
        <v>51</v>
      </c>
      <c r="C69" s="23"/>
      <c r="E69" s="23">
        <f>+E8-E68</f>
        <v>175.92000000000002</v>
      </c>
      <c r="G69" s="12">
        <f>+G8-G68</f>
        <v>0</v>
      </c>
      <c r="H69" s="12">
        <f t="shared" si="3"/>
        <v>175.92</v>
      </c>
    </row>
    <row r="70" spans="1:8" x14ac:dyDescent="0.25">
      <c r="A70" t="s">
        <v>12</v>
      </c>
      <c r="C70" s="23"/>
      <c r="E70" s="23"/>
    </row>
    <row r="71" spans="1:8" x14ac:dyDescent="0.25">
      <c r="A71" s="7" t="s">
        <v>52</v>
      </c>
      <c r="C71" s="23"/>
      <c r="E71" s="23"/>
    </row>
    <row r="72" spans="1:8" x14ac:dyDescent="0.25">
      <c r="A72" s="14" t="s">
        <v>42</v>
      </c>
      <c r="B72" s="14" t="s">
        <v>48</v>
      </c>
      <c r="C72" s="15">
        <v>20.11</v>
      </c>
      <c r="D72" s="14">
        <v>1</v>
      </c>
      <c r="E72" s="23">
        <f>ROUND(C72*D72,2)</f>
        <v>20.11</v>
      </c>
      <c r="F72" s="16">
        <v>0</v>
      </c>
      <c r="G72" s="23">
        <f>ROUND(E72*F72,2)</f>
        <v>0</v>
      </c>
      <c r="H72" s="23">
        <f t="shared" ref="H72:H78" si="4">ROUND(E72-G72,2)</f>
        <v>20.11</v>
      </c>
    </row>
    <row r="73" spans="1:8" x14ac:dyDescent="0.25">
      <c r="A73" s="14" t="s">
        <v>38</v>
      </c>
      <c r="B73" s="14" t="s">
        <v>48</v>
      </c>
      <c r="C73" s="15">
        <v>20.93</v>
      </c>
      <c r="D73" s="14">
        <v>1</v>
      </c>
      <c r="E73" s="23">
        <f>ROUND(C73*D73,2)</f>
        <v>20.93</v>
      </c>
      <c r="F73" s="16">
        <v>0</v>
      </c>
      <c r="G73" s="23">
        <f>ROUND(E73*F73,2)</f>
        <v>0</v>
      </c>
      <c r="H73" s="23">
        <f t="shared" si="4"/>
        <v>20.93</v>
      </c>
    </row>
    <row r="74" spans="1:8" x14ac:dyDescent="0.25">
      <c r="A74" s="14" t="s">
        <v>133</v>
      </c>
      <c r="B74" s="14" t="s">
        <v>48</v>
      </c>
      <c r="C74" s="15">
        <v>22.85</v>
      </c>
      <c r="D74" s="14">
        <v>1</v>
      </c>
      <c r="E74" s="23">
        <f>ROUND(C74*D74,2)</f>
        <v>22.85</v>
      </c>
      <c r="F74" s="16">
        <v>0</v>
      </c>
      <c r="G74" s="23">
        <f>ROUND(E74*F74,2)</f>
        <v>0</v>
      </c>
      <c r="H74" s="23">
        <f t="shared" si="4"/>
        <v>22.85</v>
      </c>
    </row>
    <row r="75" spans="1:8" x14ac:dyDescent="0.25">
      <c r="A75" s="9" t="s">
        <v>91</v>
      </c>
      <c r="B75" s="9" t="s">
        <v>48</v>
      </c>
      <c r="C75" s="10">
        <v>3.52</v>
      </c>
      <c r="D75" s="9">
        <v>1</v>
      </c>
      <c r="E75" s="22">
        <f>ROUND(C75*D75,2)</f>
        <v>3.52</v>
      </c>
      <c r="F75" s="11">
        <v>0</v>
      </c>
      <c r="G75" s="22">
        <f>ROUND(E75*F75,2)</f>
        <v>0</v>
      </c>
      <c r="H75" s="22">
        <f t="shared" si="4"/>
        <v>3.52</v>
      </c>
    </row>
    <row r="76" spans="1:8" x14ac:dyDescent="0.25">
      <c r="A76" s="7" t="s">
        <v>53</v>
      </c>
      <c r="C76" s="23"/>
      <c r="E76" s="23">
        <f>SUM(E72:E75)</f>
        <v>67.41</v>
      </c>
      <c r="G76" s="12">
        <f>SUM(G72:G75)</f>
        <v>0</v>
      </c>
      <c r="H76" s="12">
        <f t="shared" si="4"/>
        <v>67.41</v>
      </c>
    </row>
    <row r="77" spans="1:8" x14ac:dyDescent="0.25">
      <c r="A77" s="7" t="s">
        <v>54</v>
      </c>
      <c r="C77" s="23"/>
      <c r="E77" s="23">
        <f>+E68+E76</f>
        <v>465.21000000000004</v>
      </c>
      <c r="G77" s="12">
        <f>+G68+G76</f>
        <v>0</v>
      </c>
      <c r="H77" s="12">
        <f t="shared" si="4"/>
        <v>465.21</v>
      </c>
    </row>
    <row r="78" spans="1:8" x14ac:dyDescent="0.25">
      <c r="A78" s="7" t="s">
        <v>55</v>
      </c>
      <c r="C78" s="23"/>
      <c r="E78" s="23">
        <f>+E8-E77</f>
        <v>108.50999999999999</v>
      </c>
      <c r="G78" s="12">
        <f>+G8-G77</f>
        <v>0</v>
      </c>
      <c r="H78" s="12">
        <f t="shared" si="4"/>
        <v>108.51</v>
      </c>
    </row>
    <row r="79" spans="1:8" x14ac:dyDescent="0.25">
      <c r="A79" t="s">
        <v>119</v>
      </c>
      <c r="C79" s="23"/>
      <c r="E79" s="23"/>
    </row>
    <row r="80" spans="1:8" x14ac:dyDescent="0.25">
      <c r="A80" t="s">
        <v>424</v>
      </c>
      <c r="C80" s="23"/>
      <c r="E80" s="23"/>
    </row>
    <row r="81" spans="1:5" x14ac:dyDescent="0.25">
      <c r="C81" s="23"/>
      <c r="E81" s="23"/>
    </row>
    <row r="82" spans="1:5" x14ac:dyDescent="0.25">
      <c r="A82" s="7" t="s">
        <v>120</v>
      </c>
      <c r="C82" s="23"/>
      <c r="E82" s="23"/>
    </row>
    <row r="83" spans="1:5" x14ac:dyDescent="0.25">
      <c r="A83" s="7" t="s">
        <v>121</v>
      </c>
      <c r="C83" s="23"/>
      <c r="E83" s="23"/>
    </row>
    <row r="84" spans="1:5" x14ac:dyDescent="0.25">
      <c r="C84" s="23"/>
      <c r="E84" s="23"/>
    </row>
    <row r="85" spans="1:5" x14ac:dyDescent="0.25">
      <c r="C85" s="23"/>
      <c r="E85" s="23"/>
    </row>
    <row r="86" spans="1:5" x14ac:dyDescent="0.25">
      <c r="C86" s="23"/>
      <c r="E86" s="23"/>
    </row>
    <row r="87" spans="1:5" x14ac:dyDescent="0.25">
      <c r="C87" s="23"/>
      <c r="E87" s="23"/>
    </row>
    <row r="88" spans="1:5" x14ac:dyDescent="0.25">
      <c r="C88" s="23"/>
      <c r="E88" s="23"/>
    </row>
    <row r="89" spans="1:5" x14ac:dyDescent="0.25">
      <c r="C89" s="23"/>
      <c r="E89" s="23"/>
    </row>
    <row r="90" spans="1:5" x14ac:dyDescent="0.25">
      <c r="C90" s="23"/>
      <c r="E90" s="23"/>
    </row>
    <row r="91" spans="1:5" x14ac:dyDescent="0.25">
      <c r="C91" s="23"/>
      <c r="E91" s="23"/>
    </row>
    <row r="92" spans="1:5" x14ac:dyDescent="0.25">
      <c r="C92" s="23"/>
      <c r="E92" s="23"/>
    </row>
    <row r="93" spans="1:5" x14ac:dyDescent="0.25">
      <c r="C93" s="23"/>
      <c r="E93" s="23"/>
    </row>
    <row r="94" spans="1:5" x14ac:dyDescent="0.25">
      <c r="C94" s="23"/>
      <c r="E94" s="23"/>
    </row>
    <row r="95" spans="1:5" x14ac:dyDescent="0.25">
      <c r="C95" s="23"/>
      <c r="E95" s="23"/>
    </row>
    <row r="96" spans="1:5" x14ac:dyDescent="0.25">
      <c r="C96" s="23"/>
      <c r="E96" s="23"/>
    </row>
    <row r="97" spans="1:8" x14ac:dyDescent="0.25">
      <c r="C97" s="23"/>
      <c r="E97" s="23"/>
    </row>
    <row r="98" spans="1:8" x14ac:dyDescent="0.25">
      <c r="A98" t="str" cm="1">
        <f t="array" aca="1" ref="A98" ca="1">MID(CELL("filename",A1),FIND("]",CELL("filename",A1))+1,256)</f>
        <v>soy1</v>
      </c>
      <c r="C98" s="23"/>
      <c r="E98" s="23"/>
    </row>
    <row r="99" spans="1:8" x14ac:dyDescent="0.25">
      <c r="A99" s="7" t="s">
        <v>50</v>
      </c>
      <c r="E99" s="25">
        <f>VLOOKUP(A99,$A$1:$H$98,5,FALSE)</f>
        <v>397.8</v>
      </c>
    </row>
    <row r="100" spans="1:8" x14ac:dyDescent="0.25">
      <c r="A100" s="7" t="s">
        <v>288</v>
      </c>
      <c r="E100" s="25">
        <f>VLOOKUP(A100,$A$1:$H$98,5,FALSE)</f>
        <v>67.41</v>
      </c>
    </row>
    <row r="101" spans="1:8" x14ac:dyDescent="0.25">
      <c r="A101" s="7" t="s">
        <v>289</v>
      </c>
      <c r="E101" s="25">
        <f t="shared" ref="E101:E102" si="5">VLOOKUP(A101,$A$1:$H$98,5,FALSE)</f>
        <v>465.21000000000004</v>
      </c>
    </row>
    <row r="102" spans="1:8" x14ac:dyDescent="0.25">
      <c r="A102" s="7" t="s">
        <v>55</v>
      </c>
      <c r="E102" s="25">
        <f t="shared" si="5"/>
        <v>108.50999999999999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0421-08E5-47FA-BFF5-F0DB6A725073}">
  <sheetPr codeName="Sheet69"/>
  <dimension ref="A1:H116"/>
  <sheetViews>
    <sheetView topLeftCell="A67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101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380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491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5</v>
      </c>
      <c r="E12" s="23">
        <f>ROUND(C12*D12,2)</f>
        <v>40.25</v>
      </c>
      <c r="F12" s="16">
        <v>0</v>
      </c>
      <c r="G12" s="23">
        <f>ROUND(E12*F12,2)</f>
        <v>0</v>
      </c>
      <c r="H12" s="23">
        <f>ROUND(E12-G12,2)</f>
        <v>40.25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4" t="s">
        <v>136</v>
      </c>
      <c r="B15" s="14" t="s">
        <v>19</v>
      </c>
      <c r="C15" s="15">
        <v>8.4</v>
      </c>
      <c r="D15" s="14">
        <v>0.6</v>
      </c>
      <c r="E15" s="23">
        <f>ROUND(C15*D15,2)</f>
        <v>5.04</v>
      </c>
      <c r="F15" s="16">
        <v>0</v>
      </c>
      <c r="G15" s="23">
        <f>ROUND(E15*F15,2)</f>
        <v>0</v>
      </c>
      <c r="H15" s="23">
        <f>ROUND(E15-G15,2)</f>
        <v>5.04</v>
      </c>
    </row>
    <row r="16" spans="1:8" x14ac:dyDescent="0.25">
      <c r="A16" s="13" t="s">
        <v>20</v>
      </c>
      <c r="C16" s="23"/>
      <c r="E16" s="23"/>
    </row>
    <row r="17" spans="1:8" x14ac:dyDescent="0.25">
      <c r="A17" s="14" t="s">
        <v>124</v>
      </c>
      <c r="B17" s="14" t="s">
        <v>21</v>
      </c>
      <c r="C17" s="15">
        <v>29.1</v>
      </c>
      <c r="D17" s="14">
        <v>0.87</v>
      </c>
      <c r="E17" s="23">
        <f>ROUND(C17*D17,2)</f>
        <v>25.32</v>
      </c>
      <c r="F17" s="16">
        <v>0</v>
      </c>
      <c r="G17" s="23">
        <f>ROUND(E17*F17,2)</f>
        <v>0</v>
      </c>
      <c r="H17" s="23">
        <f>ROUND(E17-G17,2)</f>
        <v>25.32</v>
      </c>
    </row>
    <row r="18" spans="1:8" x14ac:dyDescent="0.25">
      <c r="A18" s="14" t="s">
        <v>22</v>
      </c>
      <c r="B18" s="14" t="s">
        <v>21</v>
      </c>
      <c r="C18" s="15">
        <v>27.09</v>
      </c>
      <c r="D18" s="14">
        <v>1.33</v>
      </c>
      <c r="E18" s="23">
        <f>ROUND(C18*D18,2)</f>
        <v>36.03</v>
      </c>
      <c r="F18" s="16">
        <v>0</v>
      </c>
      <c r="G18" s="23">
        <f>ROUND(E18*F18,2)</f>
        <v>0</v>
      </c>
      <c r="H18" s="23">
        <f>ROUND(E18-G18,2)</f>
        <v>36.03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319</v>
      </c>
      <c r="B20" s="14" t="s">
        <v>18</v>
      </c>
      <c r="C20" s="15">
        <v>4.46</v>
      </c>
      <c r="D20" s="14">
        <v>1.6</v>
      </c>
      <c r="E20" s="23">
        <f>ROUND(C20*D20,2)</f>
        <v>7.14</v>
      </c>
      <c r="F20" s="16">
        <v>0</v>
      </c>
      <c r="G20" s="23">
        <f>ROUND(E20*F20,2)</f>
        <v>0</v>
      </c>
      <c r="H20" s="23">
        <f>ROUND(E20-G20,2)</f>
        <v>7.14</v>
      </c>
    </row>
    <row r="21" spans="1:8" x14ac:dyDescent="0.25">
      <c r="A21" s="14" t="s">
        <v>321</v>
      </c>
      <c r="B21" s="14" t="s">
        <v>18</v>
      </c>
      <c r="C21" s="15">
        <v>1.46</v>
      </c>
      <c r="D21" s="14">
        <v>13.7</v>
      </c>
      <c r="E21" s="23">
        <f>ROUND(C21*D21,2)</f>
        <v>20</v>
      </c>
      <c r="F21" s="16">
        <v>0</v>
      </c>
      <c r="G21" s="23">
        <f>ROUND(E21*F21,2)</f>
        <v>0</v>
      </c>
      <c r="H21" s="23">
        <f>ROUND(E21-G21,2)</f>
        <v>20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64</v>
      </c>
      <c r="E23" s="23">
        <f t="shared" ref="E23:E31" si="0">ROUND(C23*D23,2)</f>
        <v>7.68</v>
      </c>
      <c r="F23" s="16">
        <v>0</v>
      </c>
      <c r="G23" s="23">
        <f t="shared" ref="G23:G31" si="1">ROUND(E23*F23,2)</f>
        <v>0</v>
      </c>
      <c r="H23" s="23">
        <f t="shared" ref="H23:H31" si="2">ROUND(E23-G23,2)</f>
        <v>7.68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104</v>
      </c>
      <c r="B25" s="14" t="s">
        <v>26</v>
      </c>
      <c r="C25" s="15">
        <v>15.01</v>
      </c>
      <c r="D25" s="14">
        <v>1</v>
      </c>
      <c r="E25" s="23">
        <f t="shared" si="0"/>
        <v>15.01</v>
      </c>
      <c r="F25" s="16">
        <v>0</v>
      </c>
      <c r="G25" s="23">
        <f t="shared" si="1"/>
        <v>0</v>
      </c>
      <c r="H25" s="23">
        <f t="shared" si="2"/>
        <v>15.01</v>
      </c>
    </row>
    <row r="26" spans="1:8" x14ac:dyDescent="0.25">
      <c r="A26" s="14" t="s">
        <v>138</v>
      </c>
      <c r="B26" s="14" t="s">
        <v>18</v>
      </c>
      <c r="C26" s="15">
        <v>3.06</v>
      </c>
      <c r="D26" s="14">
        <v>2</v>
      </c>
      <c r="E26" s="23">
        <f t="shared" si="0"/>
        <v>6.12</v>
      </c>
      <c r="F26" s="16">
        <v>0</v>
      </c>
      <c r="G26" s="23">
        <f t="shared" si="1"/>
        <v>0</v>
      </c>
      <c r="H26" s="23">
        <f t="shared" si="2"/>
        <v>6.12</v>
      </c>
    </row>
    <row r="27" spans="1:8" x14ac:dyDescent="0.25">
      <c r="A27" s="14" t="s">
        <v>139</v>
      </c>
      <c r="B27" s="14" t="s">
        <v>26</v>
      </c>
      <c r="C27" s="15">
        <v>10.19</v>
      </c>
      <c r="D27" s="14">
        <v>2</v>
      </c>
      <c r="E27" s="23">
        <f t="shared" si="0"/>
        <v>20.38</v>
      </c>
      <c r="F27" s="16">
        <v>0</v>
      </c>
      <c r="G27" s="23">
        <f t="shared" si="1"/>
        <v>0</v>
      </c>
      <c r="H27" s="23">
        <f t="shared" si="2"/>
        <v>20.38</v>
      </c>
    </row>
    <row r="28" spans="1:8" x14ac:dyDescent="0.25">
      <c r="A28" s="14" t="s">
        <v>105</v>
      </c>
      <c r="B28" s="14" t="s">
        <v>18</v>
      </c>
      <c r="C28" s="15">
        <v>0.32</v>
      </c>
      <c r="D28" s="14">
        <v>32</v>
      </c>
      <c r="E28" s="23">
        <f t="shared" si="0"/>
        <v>10.24</v>
      </c>
      <c r="F28" s="16">
        <v>0</v>
      </c>
      <c r="G28" s="23">
        <f t="shared" si="1"/>
        <v>0</v>
      </c>
      <c r="H28" s="23">
        <f t="shared" si="2"/>
        <v>10.24</v>
      </c>
    </row>
    <row r="29" spans="1:8" x14ac:dyDescent="0.25">
      <c r="A29" s="14" t="s">
        <v>370</v>
      </c>
      <c r="B29" s="14" t="s">
        <v>26</v>
      </c>
      <c r="C29" s="15">
        <v>6.89</v>
      </c>
      <c r="D29" s="14">
        <v>3.5</v>
      </c>
      <c r="E29" s="23">
        <f t="shared" si="0"/>
        <v>24.12</v>
      </c>
      <c r="F29" s="16">
        <v>0</v>
      </c>
      <c r="G29" s="23">
        <f t="shared" si="1"/>
        <v>0</v>
      </c>
      <c r="H29" s="23">
        <f t="shared" si="2"/>
        <v>24.12</v>
      </c>
    </row>
    <row r="30" spans="1:8" x14ac:dyDescent="0.25">
      <c r="A30" s="14" t="s">
        <v>74</v>
      </c>
      <c r="B30" s="14" t="s">
        <v>26</v>
      </c>
      <c r="C30" s="15">
        <v>10.11</v>
      </c>
      <c r="D30" s="14">
        <v>1</v>
      </c>
      <c r="E30" s="23">
        <f t="shared" si="0"/>
        <v>10.11</v>
      </c>
      <c r="F30" s="16">
        <v>0</v>
      </c>
      <c r="G30" s="23">
        <f t="shared" si="1"/>
        <v>0</v>
      </c>
      <c r="H30" s="23">
        <f t="shared" si="2"/>
        <v>10.11</v>
      </c>
    </row>
    <row r="31" spans="1:8" x14ac:dyDescent="0.25">
      <c r="A31" s="14" t="s">
        <v>398</v>
      </c>
      <c r="B31" s="14" t="s">
        <v>18</v>
      </c>
      <c r="C31" s="15">
        <v>7.3</v>
      </c>
      <c r="D31" s="14">
        <v>1.5</v>
      </c>
      <c r="E31" s="23">
        <f t="shared" si="0"/>
        <v>10.95</v>
      </c>
      <c r="F31" s="16">
        <v>0</v>
      </c>
      <c r="G31" s="23">
        <f t="shared" si="1"/>
        <v>0</v>
      </c>
      <c r="H31" s="23">
        <f t="shared" si="2"/>
        <v>10.95</v>
      </c>
    </row>
    <row r="32" spans="1:8" x14ac:dyDescent="0.25">
      <c r="A32" s="13" t="s">
        <v>27</v>
      </c>
      <c r="C32" s="23"/>
      <c r="E32" s="23"/>
    </row>
    <row r="33" spans="1:8" x14ac:dyDescent="0.25">
      <c r="A33" s="14" t="s">
        <v>140</v>
      </c>
      <c r="B33" s="14" t="s">
        <v>29</v>
      </c>
      <c r="C33" s="15">
        <v>6.75</v>
      </c>
      <c r="D33" s="14">
        <v>0.75</v>
      </c>
      <c r="E33" s="23">
        <f>ROUND(C33*D33,2)</f>
        <v>5.0599999999999996</v>
      </c>
      <c r="F33" s="16">
        <v>0</v>
      </c>
      <c r="G33" s="23">
        <f>ROUND(E33*F33,2)</f>
        <v>0</v>
      </c>
      <c r="H33" s="23">
        <f>ROUND(E33-G33,2)</f>
        <v>5.0599999999999996</v>
      </c>
    </row>
    <row r="34" spans="1:8" x14ac:dyDescent="0.25">
      <c r="A34" s="14" t="s">
        <v>141</v>
      </c>
      <c r="B34" s="14" t="s">
        <v>48</v>
      </c>
      <c r="C34" s="15">
        <v>8</v>
      </c>
      <c r="D34" s="14">
        <v>1</v>
      </c>
      <c r="E34" s="23">
        <f>ROUND(C34*D34,2)</f>
        <v>8</v>
      </c>
      <c r="F34" s="16">
        <v>0</v>
      </c>
      <c r="G34" s="23">
        <f>ROUND(E34*F34,2)</f>
        <v>0</v>
      </c>
      <c r="H34" s="23">
        <f>ROUND(E34-G34,2)</f>
        <v>8</v>
      </c>
    </row>
    <row r="35" spans="1:8" x14ac:dyDescent="0.25">
      <c r="A35" s="13" t="s">
        <v>30</v>
      </c>
      <c r="C35" s="23"/>
      <c r="E35" s="23"/>
    </row>
    <row r="36" spans="1:8" x14ac:dyDescent="0.25">
      <c r="A36" s="14" t="s">
        <v>31</v>
      </c>
      <c r="B36" s="14" t="s">
        <v>32</v>
      </c>
      <c r="C36" s="15">
        <v>0.24</v>
      </c>
      <c r="D36" s="14">
        <v>33</v>
      </c>
      <c r="E36" s="23">
        <f>ROUND(C36*D36,2)</f>
        <v>7.92</v>
      </c>
      <c r="F36" s="16">
        <v>0</v>
      </c>
      <c r="G36" s="23">
        <f>ROUND(E36*F36,2)</f>
        <v>0</v>
      </c>
      <c r="H36" s="23">
        <f>ROUND(E36-G36,2)</f>
        <v>7.92</v>
      </c>
    </row>
    <row r="37" spans="1:8" x14ac:dyDescent="0.25">
      <c r="A37" s="13" t="s">
        <v>33</v>
      </c>
      <c r="C37" s="23"/>
      <c r="E37" s="23"/>
    </row>
    <row r="38" spans="1:8" x14ac:dyDescent="0.25">
      <c r="A38" s="14" t="s">
        <v>320</v>
      </c>
      <c r="B38" s="14" t="s">
        <v>29</v>
      </c>
      <c r="C38" s="15">
        <v>1.03</v>
      </c>
      <c r="D38" s="14">
        <v>50</v>
      </c>
      <c r="E38" s="23">
        <f>ROUND(C38*D38,2)</f>
        <v>51.5</v>
      </c>
      <c r="F38" s="16">
        <v>0</v>
      </c>
      <c r="G38" s="23">
        <f>ROUND(E38*F38,2)</f>
        <v>0</v>
      </c>
      <c r="H38" s="23">
        <f>ROUND(E38-G38,2)</f>
        <v>51.5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1.1000000000000001</v>
      </c>
      <c r="E40" s="23">
        <f>ROUND(C40*D40,2)</f>
        <v>3.63</v>
      </c>
      <c r="F40" s="16">
        <v>0</v>
      </c>
      <c r="G40" s="23">
        <f>ROUND(E40*F40,2)</f>
        <v>0</v>
      </c>
      <c r="H40" s="23">
        <f>ROUND(E40-G40,2)</f>
        <v>3.63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130</v>
      </c>
      <c r="C43" s="23"/>
      <c r="E43" s="23"/>
    </row>
    <row r="44" spans="1:8" x14ac:dyDescent="0.25">
      <c r="A44" s="14" t="s">
        <v>143</v>
      </c>
      <c r="B44" s="14" t="s">
        <v>123</v>
      </c>
      <c r="C44" s="15">
        <v>0.28999999999999998</v>
      </c>
      <c r="D44" s="14">
        <v>60</v>
      </c>
      <c r="E44" s="23">
        <f>ROUND(C44*D44,2)</f>
        <v>17.399999999999999</v>
      </c>
      <c r="F44" s="16">
        <v>0</v>
      </c>
      <c r="G44" s="23">
        <f>ROUND(E44*F44,2)</f>
        <v>0</v>
      </c>
      <c r="H44" s="23">
        <f>ROUND(E44-G44,2)</f>
        <v>17.399999999999999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0.33300000000000002</v>
      </c>
      <c r="E46" s="23">
        <f>ROUND(C46*D46,2)</f>
        <v>17.11</v>
      </c>
      <c r="F46" s="16">
        <v>0</v>
      </c>
      <c r="G46" s="23">
        <f>ROUND(E46*F46,2)</f>
        <v>0</v>
      </c>
      <c r="H46" s="23">
        <f>ROUND(E46-G46,2)</f>
        <v>17.11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144</v>
      </c>
      <c r="B48" s="14" t="s">
        <v>48</v>
      </c>
      <c r="C48" s="15">
        <v>6.5</v>
      </c>
      <c r="D48" s="14">
        <v>1</v>
      </c>
      <c r="E48" s="23">
        <f>ROUND(C48*D48,2)</f>
        <v>6.5</v>
      </c>
      <c r="F48" s="16">
        <v>0</v>
      </c>
      <c r="G48" s="23">
        <f>ROUND(E48*F48,2)</f>
        <v>0</v>
      </c>
      <c r="H48" s="23">
        <f>ROUND(E48-G48,2)</f>
        <v>6.5</v>
      </c>
    </row>
    <row r="49" spans="1:8" x14ac:dyDescent="0.25">
      <c r="A49" s="13" t="s">
        <v>145</v>
      </c>
      <c r="C49" s="23"/>
      <c r="E49" s="23"/>
    </row>
    <row r="50" spans="1:8" x14ac:dyDescent="0.25">
      <c r="A50" s="14" t="s">
        <v>146</v>
      </c>
      <c r="B50" s="14" t="s">
        <v>48</v>
      </c>
      <c r="C50" s="15">
        <v>1.55</v>
      </c>
      <c r="D50" s="14">
        <v>1</v>
      </c>
      <c r="E50" s="23">
        <f>ROUND(C50*D50,2)</f>
        <v>1.55</v>
      </c>
      <c r="F50" s="16">
        <v>0</v>
      </c>
      <c r="G50" s="23">
        <f>ROUND(E50*F50,2)</f>
        <v>0</v>
      </c>
      <c r="H50" s="23">
        <f>ROUND(E50-G50,2)</f>
        <v>1.55</v>
      </c>
    </row>
    <row r="51" spans="1:8" x14ac:dyDescent="0.25">
      <c r="A51" s="13" t="s">
        <v>117</v>
      </c>
      <c r="C51" s="23"/>
      <c r="E51" s="23"/>
    </row>
    <row r="52" spans="1:8" x14ac:dyDescent="0.25">
      <c r="A52" s="14" t="s">
        <v>118</v>
      </c>
      <c r="B52" s="14" t="s">
        <v>48</v>
      </c>
      <c r="C52" s="15">
        <v>10</v>
      </c>
      <c r="D52" s="14">
        <v>0.33300000000000002</v>
      </c>
      <c r="E52" s="23">
        <f>ROUND(C52*D52,2)</f>
        <v>3.33</v>
      </c>
      <c r="F52" s="16">
        <v>0</v>
      </c>
      <c r="G52" s="23">
        <f>ROUND(E52*F52,2)</f>
        <v>0</v>
      </c>
      <c r="H52" s="23">
        <f>ROUND(E52-G52,2)</f>
        <v>3.33</v>
      </c>
    </row>
    <row r="53" spans="1:8" x14ac:dyDescent="0.25">
      <c r="A53" s="13" t="s">
        <v>37</v>
      </c>
      <c r="C53" s="23"/>
      <c r="E53" s="23"/>
    </row>
    <row r="54" spans="1:8" x14ac:dyDescent="0.25">
      <c r="A54" s="14" t="s">
        <v>38</v>
      </c>
      <c r="B54" s="14" t="s">
        <v>39</v>
      </c>
      <c r="C54" s="15">
        <v>18.690000000000001</v>
      </c>
      <c r="D54" s="14">
        <v>0.36009999999999998</v>
      </c>
      <c r="E54" s="23">
        <f>ROUND(C54*D54,2)</f>
        <v>6.73</v>
      </c>
      <c r="F54" s="16">
        <v>0</v>
      </c>
      <c r="G54" s="23">
        <f>ROUND(E54*F54,2)</f>
        <v>0</v>
      </c>
      <c r="H54" s="23">
        <f>ROUND(E54-G54,2)</f>
        <v>6.73</v>
      </c>
    </row>
    <row r="55" spans="1:8" x14ac:dyDescent="0.25">
      <c r="A55" s="14" t="s">
        <v>133</v>
      </c>
      <c r="B55" s="14" t="s">
        <v>39</v>
      </c>
      <c r="C55" s="15">
        <v>18.690000000000001</v>
      </c>
      <c r="D55" s="14">
        <v>8.5099999999999995E-2</v>
      </c>
      <c r="E55" s="23">
        <f>ROUND(C55*D55,2)</f>
        <v>1.59</v>
      </c>
      <c r="F55" s="16">
        <v>0</v>
      </c>
      <c r="G55" s="23">
        <f>ROUND(E55*F55,2)</f>
        <v>0</v>
      </c>
      <c r="H55" s="23">
        <f>ROUND(E55-G55,2)</f>
        <v>1.59</v>
      </c>
    </row>
    <row r="56" spans="1:8" x14ac:dyDescent="0.25">
      <c r="A56" s="14" t="s">
        <v>91</v>
      </c>
      <c r="B56" s="14" t="s">
        <v>39</v>
      </c>
      <c r="C56" s="15">
        <v>18.690000000000001</v>
      </c>
      <c r="D56" s="14">
        <v>2.35E-2</v>
      </c>
      <c r="E56" s="23">
        <f>ROUND(C56*D56,2)</f>
        <v>0.44</v>
      </c>
      <c r="F56" s="16">
        <v>0</v>
      </c>
      <c r="G56" s="23">
        <f>ROUND(E56*F56,2)</f>
        <v>0</v>
      </c>
      <c r="H56" s="23">
        <f>ROUND(E56-G56,2)</f>
        <v>0.44</v>
      </c>
    </row>
    <row r="57" spans="1:8" x14ac:dyDescent="0.25">
      <c r="A57" s="13" t="s">
        <v>40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0.3</v>
      </c>
      <c r="E58" s="23">
        <f>ROUND(C58*D58,2)</f>
        <v>2.72</v>
      </c>
      <c r="F58" s="16">
        <v>0</v>
      </c>
      <c r="G58" s="23">
        <f>ROUND(E58*F58,2)</f>
        <v>0</v>
      </c>
      <c r="H58" s="23">
        <f>ROUND(E58-G58,2)</f>
        <v>2.72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6.25E-2</v>
      </c>
      <c r="E59" s="23">
        <f>ROUND(C59*D59,2)</f>
        <v>0.56999999999999995</v>
      </c>
      <c r="F59" s="16">
        <v>0</v>
      </c>
      <c r="G59" s="23">
        <f>ROUND(E59*F59,2)</f>
        <v>0</v>
      </c>
      <c r="H59" s="23">
        <f>ROUND(E59-G59,2)</f>
        <v>0.56999999999999995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42</v>
      </c>
      <c r="B61" s="14" t="s">
        <v>39</v>
      </c>
      <c r="C61" s="15">
        <v>9.06</v>
      </c>
      <c r="D61" s="14">
        <v>5.0799999999999998E-2</v>
      </c>
      <c r="E61" s="23">
        <f>ROUND(C61*D61,2)</f>
        <v>0.46</v>
      </c>
      <c r="F61" s="16">
        <v>0</v>
      </c>
      <c r="G61" s="23">
        <f>ROUND(E61*F61,2)</f>
        <v>0</v>
      </c>
      <c r="H61" s="23">
        <f>ROUND(E61-G61,2)</f>
        <v>0.46</v>
      </c>
    </row>
    <row r="62" spans="1:8" x14ac:dyDescent="0.25">
      <c r="A62" s="14" t="s">
        <v>91</v>
      </c>
      <c r="B62" s="14" t="s">
        <v>39</v>
      </c>
      <c r="C62" s="15">
        <v>9.06</v>
      </c>
      <c r="D62" s="14">
        <v>1.18E-2</v>
      </c>
      <c r="E62" s="23">
        <f>ROUND(C62*D62,2)</f>
        <v>0.11</v>
      </c>
      <c r="F62" s="16">
        <v>0</v>
      </c>
      <c r="G62" s="23">
        <f>ROUND(E62*F62,2)</f>
        <v>0</v>
      </c>
      <c r="H62" s="23">
        <f>ROUND(E62-G62,2)</f>
        <v>0.11</v>
      </c>
    </row>
    <row r="63" spans="1:8" x14ac:dyDescent="0.25">
      <c r="A63" s="14" t="s">
        <v>44</v>
      </c>
      <c r="B63" s="14" t="s">
        <v>39</v>
      </c>
      <c r="C63" s="15">
        <v>18.68</v>
      </c>
      <c r="D63" s="14">
        <v>0.35120000000000001</v>
      </c>
      <c r="E63" s="23">
        <f>ROUND(C63*D63,2)</f>
        <v>6.56</v>
      </c>
      <c r="F63" s="16">
        <v>0</v>
      </c>
      <c r="G63" s="23">
        <f>ROUND(E63*F63,2)</f>
        <v>0</v>
      </c>
      <c r="H63" s="23">
        <f>ROUND(E63-G63,2)</f>
        <v>6.56</v>
      </c>
    </row>
    <row r="64" spans="1:8" x14ac:dyDescent="0.25">
      <c r="A64" s="13" t="s">
        <v>45</v>
      </c>
      <c r="C64" s="23"/>
      <c r="E64" s="23"/>
    </row>
    <row r="65" spans="1:8" x14ac:dyDescent="0.25">
      <c r="A65" s="14" t="s">
        <v>38</v>
      </c>
      <c r="B65" s="14" t="s">
        <v>19</v>
      </c>
      <c r="C65" s="15">
        <v>2.86</v>
      </c>
      <c r="D65" s="14">
        <v>5.0744999999999996</v>
      </c>
      <c r="E65" s="23">
        <f>ROUND(C65*D65,2)</f>
        <v>14.51</v>
      </c>
      <c r="F65" s="16">
        <v>0</v>
      </c>
      <c r="G65" s="23">
        <f>ROUND(E65*F65,2)</f>
        <v>0</v>
      </c>
      <c r="H65" s="23">
        <f>ROUND(E65-G65,2)</f>
        <v>14.51</v>
      </c>
    </row>
    <row r="66" spans="1:8" x14ac:dyDescent="0.25">
      <c r="A66" s="14" t="s">
        <v>133</v>
      </c>
      <c r="B66" s="14" t="s">
        <v>19</v>
      </c>
      <c r="C66" s="15">
        <v>2.86</v>
      </c>
      <c r="D66" s="14">
        <v>1.4244000000000001</v>
      </c>
      <c r="E66" s="23">
        <f>ROUND(C66*D66,2)</f>
        <v>4.07</v>
      </c>
      <c r="F66" s="16">
        <v>0</v>
      </c>
      <c r="G66" s="23">
        <f>ROUND(E66*F66,2)</f>
        <v>0</v>
      </c>
      <c r="H66" s="23">
        <f>ROUND(E66-G66,2)</f>
        <v>4.07</v>
      </c>
    </row>
    <row r="67" spans="1:8" x14ac:dyDescent="0.25">
      <c r="A67" s="14" t="s">
        <v>91</v>
      </c>
      <c r="B67" s="14" t="s">
        <v>19</v>
      </c>
      <c r="C67" s="15">
        <v>2.86</v>
      </c>
      <c r="D67" s="14">
        <v>0.2994</v>
      </c>
      <c r="E67" s="23">
        <f>ROUND(C67*D67,2)</f>
        <v>0.86</v>
      </c>
      <c r="F67" s="16">
        <v>0</v>
      </c>
      <c r="G67" s="23">
        <f>ROUND(E67*F67,2)</f>
        <v>0</v>
      </c>
      <c r="H67" s="23">
        <f>ROUND(E67-G67,2)</f>
        <v>0.86</v>
      </c>
    </row>
    <row r="68" spans="1:8" x14ac:dyDescent="0.25">
      <c r="A68" s="14" t="s">
        <v>46</v>
      </c>
      <c r="B68" s="14" t="s">
        <v>19</v>
      </c>
      <c r="C68" s="15">
        <v>2.86</v>
      </c>
      <c r="D68" s="14">
        <v>7.3316999999999997</v>
      </c>
      <c r="E68" s="23">
        <f>ROUND(C68*D68,2)</f>
        <v>20.97</v>
      </c>
      <c r="F68" s="16">
        <v>0</v>
      </c>
      <c r="G68" s="23">
        <f>ROUND(E68*F68,2)</f>
        <v>0</v>
      </c>
      <c r="H68" s="23">
        <f>ROUND(E68-G68,2)</f>
        <v>20.97</v>
      </c>
    </row>
    <row r="69" spans="1:8" x14ac:dyDescent="0.25">
      <c r="A69" s="13" t="s">
        <v>47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8.73</v>
      </c>
      <c r="D70" s="14">
        <v>1</v>
      </c>
      <c r="E70" s="23">
        <f t="shared" ref="E70:E75" si="3">ROUND(C70*D70,2)</f>
        <v>8.73</v>
      </c>
      <c r="F70" s="16">
        <v>0</v>
      </c>
      <c r="G70" s="23">
        <f t="shared" ref="G70:G75" si="4">ROUND(E70*F70,2)</f>
        <v>0</v>
      </c>
      <c r="H70" s="23">
        <f t="shared" ref="H70:H77" si="5">ROUND(E70-G70,2)</f>
        <v>8.73</v>
      </c>
    </row>
    <row r="71" spans="1:8" x14ac:dyDescent="0.25">
      <c r="A71" s="14" t="s">
        <v>38</v>
      </c>
      <c r="B71" s="14" t="s">
        <v>48</v>
      </c>
      <c r="C71" s="15">
        <v>4.03</v>
      </c>
      <c r="D71" s="14">
        <v>1</v>
      </c>
      <c r="E71" s="23">
        <f t="shared" si="3"/>
        <v>4.03</v>
      </c>
      <c r="F71" s="16">
        <v>0</v>
      </c>
      <c r="G71" s="23">
        <f t="shared" si="4"/>
        <v>0</v>
      </c>
      <c r="H71" s="23">
        <f t="shared" si="5"/>
        <v>4.03</v>
      </c>
    </row>
    <row r="72" spans="1:8" x14ac:dyDescent="0.25">
      <c r="A72" s="14" t="s">
        <v>133</v>
      </c>
      <c r="B72" s="14" t="s">
        <v>48</v>
      </c>
      <c r="C72" s="15">
        <v>4.7699999999999996</v>
      </c>
      <c r="D72" s="14">
        <v>1</v>
      </c>
      <c r="E72" s="23">
        <f t="shared" si="3"/>
        <v>4.7699999999999996</v>
      </c>
      <c r="F72" s="16">
        <v>0</v>
      </c>
      <c r="G72" s="23">
        <f t="shared" si="4"/>
        <v>0</v>
      </c>
      <c r="H72" s="23">
        <f t="shared" si="5"/>
        <v>4.7699999999999996</v>
      </c>
    </row>
    <row r="73" spans="1:8" x14ac:dyDescent="0.25">
      <c r="A73" s="14" t="s">
        <v>91</v>
      </c>
      <c r="B73" s="14" t="s">
        <v>48</v>
      </c>
      <c r="C73" s="15">
        <v>0.44</v>
      </c>
      <c r="D73" s="14">
        <v>1</v>
      </c>
      <c r="E73" s="23">
        <f t="shared" si="3"/>
        <v>0.44</v>
      </c>
      <c r="F73" s="16">
        <v>0</v>
      </c>
      <c r="G73" s="23">
        <f t="shared" si="4"/>
        <v>0</v>
      </c>
      <c r="H73" s="23">
        <f t="shared" si="5"/>
        <v>0.44</v>
      </c>
    </row>
    <row r="74" spans="1:8" x14ac:dyDescent="0.25">
      <c r="A74" s="14" t="s">
        <v>46</v>
      </c>
      <c r="B74" s="14" t="s">
        <v>48</v>
      </c>
      <c r="C74" s="15">
        <v>7.16</v>
      </c>
      <c r="D74" s="14">
        <v>1</v>
      </c>
      <c r="E74" s="23">
        <f t="shared" si="3"/>
        <v>7.16</v>
      </c>
      <c r="F74" s="16">
        <v>0</v>
      </c>
      <c r="G74" s="23">
        <f t="shared" si="4"/>
        <v>0</v>
      </c>
      <c r="H74" s="23">
        <f t="shared" si="5"/>
        <v>7.16</v>
      </c>
    </row>
    <row r="75" spans="1:8" x14ac:dyDescent="0.25">
      <c r="A75" s="9" t="s">
        <v>49</v>
      </c>
      <c r="B75" s="9" t="s">
        <v>48</v>
      </c>
      <c r="C75" s="10">
        <v>20.329999999999998</v>
      </c>
      <c r="D75" s="9">
        <v>1</v>
      </c>
      <c r="E75" s="22">
        <f t="shared" si="3"/>
        <v>20.329999999999998</v>
      </c>
      <c r="F75" s="11">
        <v>0</v>
      </c>
      <c r="G75" s="22">
        <f t="shared" si="4"/>
        <v>0</v>
      </c>
      <c r="H75" s="22">
        <f t="shared" si="5"/>
        <v>20.329999999999998</v>
      </c>
    </row>
    <row r="76" spans="1:8" x14ac:dyDescent="0.25">
      <c r="A76" s="7" t="s">
        <v>50</v>
      </c>
      <c r="C76" s="23"/>
      <c r="E76" s="23">
        <f>SUM(E12:E75)</f>
        <v>484.01999999999992</v>
      </c>
      <c r="G76" s="12">
        <f>SUM(G12:G75)</f>
        <v>0</v>
      </c>
      <c r="H76" s="12">
        <f t="shared" si="5"/>
        <v>484.02</v>
      </c>
    </row>
    <row r="77" spans="1:8" x14ac:dyDescent="0.25">
      <c r="A77" s="7" t="s">
        <v>51</v>
      </c>
      <c r="C77" s="23"/>
      <c r="E77" s="23">
        <f>+E8-E76</f>
        <v>89.700000000000102</v>
      </c>
      <c r="G77" s="12">
        <f>+G8-G76</f>
        <v>0</v>
      </c>
      <c r="H77" s="12">
        <f t="shared" si="5"/>
        <v>89.7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25.21</v>
      </c>
      <c r="D80" s="14">
        <v>1</v>
      </c>
      <c r="E80" s="23">
        <f>ROUND(C80*D80,2)</f>
        <v>25.21</v>
      </c>
      <c r="F80" s="16">
        <v>0</v>
      </c>
      <c r="G80" s="23">
        <f>ROUND(E80*F80,2)</f>
        <v>0</v>
      </c>
      <c r="H80" s="23">
        <f t="shared" ref="H80:H87" si="6">ROUND(E80-G80,2)</f>
        <v>25.21</v>
      </c>
    </row>
    <row r="81" spans="1:8" x14ac:dyDescent="0.25">
      <c r="A81" s="14" t="s">
        <v>38</v>
      </c>
      <c r="B81" s="14" t="s">
        <v>48</v>
      </c>
      <c r="C81" s="15">
        <v>31.32</v>
      </c>
      <c r="D81" s="14">
        <v>1</v>
      </c>
      <c r="E81" s="23">
        <f>ROUND(C81*D81,2)</f>
        <v>31.32</v>
      </c>
      <c r="F81" s="16">
        <v>0</v>
      </c>
      <c r="G81" s="23">
        <f>ROUND(E81*F81,2)</f>
        <v>0</v>
      </c>
      <c r="H81" s="23">
        <f t="shared" si="6"/>
        <v>31.32</v>
      </c>
    </row>
    <row r="82" spans="1:8" x14ac:dyDescent="0.25">
      <c r="A82" s="14" t="s">
        <v>133</v>
      </c>
      <c r="B82" s="14" t="s">
        <v>48</v>
      </c>
      <c r="C82" s="15">
        <v>22.85</v>
      </c>
      <c r="D82" s="14">
        <v>1</v>
      </c>
      <c r="E82" s="23">
        <f>ROUND(C82*D82,2)</f>
        <v>22.85</v>
      </c>
      <c r="F82" s="16">
        <v>0</v>
      </c>
      <c r="G82" s="23">
        <f>ROUND(E82*F82,2)</f>
        <v>0</v>
      </c>
      <c r="H82" s="23">
        <f t="shared" si="6"/>
        <v>22.85</v>
      </c>
    </row>
    <row r="83" spans="1:8" x14ac:dyDescent="0.25">
      <c r="A83" s="14" t="s">
        <v>91</v>
      </c>
      <c r="B83" s="14" t="s">
        <v>48</v>
      </c>
      <c r="C83" s="15">
        <v>3.52</v>
      </c>
      <c r="D83" s="14">
        <v>1</v>
      </c>
      <c r="E83" s="23">
        <f>ROUND(C83*D83,2)</f>
        <v>3.52</v>
      </c>
      <c r="F83" s="16">
        <v>0</v>
      </c>
      <c r="G83" s="23">
        <f>ROUND(E83*F83,2)</f>
        <v>0</v>
      </c>
      <c r="H83" s="23">
        <f t="shared" si="6"/>
        <v>3.52</v>
      </c>
    </row>
    <row r="84" spans="1:8" x14ac:dyDescent="0.25">
      <c r="A84" s="9" t="s">
        <v>46</v>
      </c>
      <c r="B84" s="9" t="s">
        <v>48</v>
      </c>
      <c r="C84" s="10">
        <v>74.47</v>
      </c>
      <c r="D84" s="9">
        <v>1</v>
      </c>
      <c r="E84" s="22">
        <f>ROUND(C84*D84,2)</f>
        <v>74.47</v>
      </c>
      <c r="F84" s="11">
        <v>0</v>
      </c>
      <c r="G84" s="22">
        <f>ROUND(E84*F84,2)</f>
        <v>0</v>
      </c>
      <c r="H84" s="22">
        <f t="shared" si="6"/>
        <v>74.47</v>
      </c>
    </row>
    <row r="85" spans="1:8" x14ac:dyDescent="0.25">
      <c r="A85" s="7" t="s">
        <v>53</v>
      </c>
      <c r="C85" s="23"/>
      <c r="E85" s="23">
        <f>SUM(E80:E84)</f>
        <v>157.37</v>
      </c>
      <c r="G85" s="12">
        <f>SUM(G80:G84)</f>
        <v>0</v>
      </c>
      <c r="H85" s="12">
        <f t="shared" si="6"/>
        <v>157.37</v>
      </c>
    </row>
    <row r="86" spans="1:8" x14ac:dyDescent="0.25">
      <c r="A86" s="7" t="s">
        <v>54</v>
      </c>
      <c r="C86" s="23"/>
      <c r="E86" s="23">
        <f>+E76+E85</f>
        <v>641.38999999999987</v>
      </c>
      <c r="G86" s="12">
        <f>+G76+G85</f>
        <v>0</v>
      </c>
      <c r="H86" s="12">
        <f t="shared" si="6"/>
        <v>641.39</v>
      </c>
    </row>
    <row r="87" spans="1:8" x14ac:dyDescent="0.25">
      <c r="A87" s="7" t="s">
        <v>55</v>
      </c>
      <c r="C87" s="23"/>
      <c r="E87" s="23">
        <f>+E8-E86</f>
        <v>-67.669999999999845</v>
      </c>
      <c r="G87" s="12">
        <f>+G8-G86</f>
        <v>0</v>
      </c>
      <c r="H87" s="12">
        <f t="shared" si="6"/>
        <v>-67.67</v>
      </c>
    </row>
    <row r="88" spans="1:8" x14ac:dyDescent="0.25">
      <c r="A88" t="s">
        <v>119</v>
      </c>
      <c r="C88" s="23"/>
      <c r="E88" s="23"/>
    </row>
    <row r="89" spans="1:8" x14ac:dyDescent="0.25">
      <c r="A89" t="s">
        <v>424</v>
      </c>
      <c r="C89" s="23"/>
      <c r="E89" s="23"/>
    </row>
    <row r="90" spans="1:8" x14ac:dyDescent="0.25">
      <c r="C90" s="23"/>
      <c r="E90" s="23"/>
    </row>
    <row r="91" spans="1:8" x14ac:dyDescent="0.25">
      <c r="A91" s="7" t="s">
        <v>120</v>
      </c>
      <c r="C91" s="23"/>
      <c r="E91" s="23"/>
    </row>
    <row r="92" spans="1:8" x14ac:dyDescent="0.25">
      <c r="A92" s="7" t="s">
        <v>121</v>
      </c>
      <c r="C92" s="23"/>
      <c r="E92" s="23"/>
    </row>
    <row r="98" spans="1:8" x14ac:dyDescent="0.25">
      <c r="A98" t="str" cm="1">
        <f t="array" aca="1" ref="A98" ca="1">MID(CELL("filename",A1),FIND("]",CELL("filename",A1))+1,256)</f>
        <v>soy2</v>
      </c>
    </row>
    <row r="99" spans="1:8" x14ac:dyDescent="0.25">
      <c r="A99" s="7" t="s">
        <v>50</v>
      </c>
      <c r="E99" s="25">
        <f>VLOOKUP(A99,$A$1:$H$98,5,FALSE)</f>
        <v>484.01999999999992</v>
      </c>
    </row>
    <row r="100" spans="1:8" x14ac:dyDescent="0.25">
      <c r="A100" s="7" t="s">
        <v>288</v>
      </c>
      <c r="E100" s="25">
        <f>VLOOKUP(A100,$A$1:$H$98,5,FALSE)</f>
        <v>157.37</v>
      </c>
    </row>
    <row r="101" spans="1:8" x14ac:dyDescent="0.25">
      <c r="A101" s="7" t="s">
        <v>289</v>
      </c>
      <c r="E101" s="25">
        <f t="shared" ref="E101" si="7">VLOOKUP(A101,$A$1:$H$98,5,FALSE)</f>
        <v>641.38999999999987</v>
      </c>
    </row>
    <row r="102" spans="1:8" x14ac:dyDescent="0.25">
      <c r="A102" s="7" t="s">
        <v>55</v>
      </c>
      <c r="E102" s="25">
        <f>VLOOKUP(A102,$A$1:$H$98,5,FALSE)</f>
        <v>-67.669999999999845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76DA-2189-47B9-BA74-4E1B5EDE23D8}">
  <sheetPr codeName="Sheet70"/>
  <dimension ref="A1:H116"/>
  <sheetViews>
    <sheetView topLeftCell="A6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156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380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490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</v>
      </c>
      <c r="E12" s="23">
        <f>ROUND(C12*D12,2)</f>
        <v>32.200000000000003</v>
      </c>
      <c r="F12" s="16">
        <v>0</v>
      </c>
      <c r="G12" s="23">
        <f>ROUND(E12*F12,2)</f>
        <v>0</v>
      </c>
      <c r="H12" s="23">
        <f>ROUND(E12-G12,2)</f>
        <v>32.200000000000003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4" t="s">
        <v>136</v>
      </c>
      <c r="B15" s="14" t="s">
        <v>19</v>
      </c>
      <c r="C15" s="15">
        <v>8.4</v>
      </c>
      <c r="D15" s="14">
        <v>0.6</v>
      </c>
      <c r="E15" s="23">
        <f>ROUND(C15*D15,2)</f>
        <v>5.04</v>
      </c>
      <c r="F15" s="16">
        <v>0</v>
      </c>
      <c r="G15" s="23">
        <f>ROUND(E15*F15,2)</f>
        <v>0</v>
      </c>
      <c r="H15" s="23">
        <f>ROUND(E15-G15,2)</f>
        <v>5.04</v>
      </c>
    </row>
    <row r="16" spans="1:8" x14ac:dyDescent="0.25">
      <c r="A16" s="13" t="s">
        <v>20</v>
      </c>
      <c r="C16" s="23"/>
      <c r="E16" s="23"/>
    </row>
    <row r="17" spans="1:8" x14ac:dyDescent="0.25">
      <c r="A17" s="14" t="s">
        <v>124</v>
      </c>
      <c r="B17" s="14" t="s">
        <v>21</v>
      </c>
      <c r="C17" s="15">
        <v>29.1</v>
      </c>
      <c r="D17" s="14">
        <v>0.87</v>
      </c>
      <c r="E17" s="23">
        <f>ROUND(C17*D17,2)</f>
        <v>25.32</v>
      </c>
      <c r="F17" s="16">
        <v>0</v>
      </c>
      <c r="G17" s="23">
        <f>ROUND(E17*F17,2)</f>
        <v>0</v>
      </c>
      <c r="H17" s="23">
        <f>ROUND(E17-G17,2)</f>
        <v>25.32</v>
      </c>
    </row>
    <row r="18" spans="1:8" x14ac:dyDescent="0.25">
      <c r="A18" s="14" t="s">
        <v>22</v>
      </c>
      <c r="B18" s="14" t="s">
        <v>21</v>
      </c>
      <c r="C18" s="15">
        <v>27.09</v>
      </c>
      <c r="D18" s="14">
        <v>1.33</v>
      </c>
      <c r="E18" s="23">
        <f>ROUND(C18*D18,2)</f>
        <v>36.03</v>
      </c>
      <c r="F18" s="16">
        <v>0</v>
      </c>
      <c r="G18" s="23">
        <f>ROUND(E18*F18,2)</f>
        <v>0</v>
      </c>
      <c r="H18" s="23">
        <f>ROUND(E18-G18,2)</f>
        <v>36.03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319</v>
      </c>
      <c r="B20" s="14" t="s">
        <v>18</v>
      </c>
      <c r="C20" s="15">
        <v>4.46</v>
      </c>
      <c r="D20" s="14">
        <v>1.6</v>
      </c>
      <c r="E20" s="23">
        <f>ROUND(C20*D20,2)</f>
        <v>7.14</v>
      </c>
      <c r="F20" s="16">
        <v>0</v>
      </c>
      <c r="G20" s="23">
        <f>ROUND(E20*F20,2)</f>
        <v>0</v>
      </c>
      <c r="H20" s="23">
        <f>ROUND(E20-G20,2)</f>
        <v>7.14</v>
      </c>
    </row>
    <row r="21" spans="1:8" x14ac:dyDescent="0.25">
      <c r="A21" s="14" t="s">
        <v>321</v>
      </c>
      <c r="B21" s="14" t="s">
        <v>18</v>
      </c>
      <c r="C21" s="15">
        <v>1.46</v>
      </c>
      <c r="D21" s="14">
        <v>13.7</v>
      </c>
      <c r="E21" s="23">
        <f>ROUND(C21*D21,2)</f>
        <v>20</v>
      </c>
      <c r="F21" s="16">
        <v>0</v>
      </c>
      <c r="G21" s="23">
        <f>ROUND(E21*F21,2)</f>
        <v>0</v>
      </c>
      <c r="H21" s="23">
        <f>ROUND(E21-G21,2)</f>
        <v>20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64</v>
      </c>
      <c r="E23" s="23">
        <f t="shared" ref="E23:E29" si="0">ROUND(C23*D23,2)</f>
        <v>7.68</v>
      </c>
      <c r="F23" s="16">
        <v>0</v>
      </c>
      <c r="G23" s="23">
        <f t="shared" ref="G23:G29" si="1">ROUND(E23*F23,2)</f>
        <v>0</v>
      </c>
      <c r="H23" s="23">
        <f t="shared" ref="H23:H29" si="2">ROUND(E23-G23,2)</f>
        <v>7.68</v>
      </c>
    </row>
    <row r="24" spans="1:8" x14ac:dyDescent="0.25">
      <c r="A24" s="14" t="s">
        <v>104</v>
      </c>
      <c r="B24" s="14" t="s">
        <v>26</v>
      </c>
      <c r="C24" s="15">
        <v>15.01</v>
      </c>
      <c r="D24" s="14">
        <v>1</v>
      </c>
      <c r="E24" s="23">
        <f t="shared" si="0"/>
        <v>15.01</v>
      </c>
      <c r="F24" s="16">
        <v>0</v>
      </c>
      <c r="G24" s="23">
        <f t="shared" si="1"/>
        <v>0</v>
      </c>
      <c r="H24" s="23">
        <f t="shared" si="2"/>
        <v>15.01</v>
      </c>
    </row>
    <row r="25" spans="1:8" x14ac:dyDescent="0.25">
      <c r="A25" s="14" t="s">
        <v>138</v>
      </c>
      <c r="B25" s="14" t="s">
        <v>18</v>
      </c>
      <c r="C25" s="15">
        <v>3.06</v>
      </c>
      <c r="D25" s="14">
        <v>2</v>
      </c>
      <c r="E25" s="23">
        <f t="shared" si="0"/>
        <v>6.12</v>
      </c>
      <c r="F25" s="16">
        <v>0</v>
      </c>
      <c r="G25" s="23">
        <f t="shared" si="1"/>
        <v>0</v>
      </c>
      <c r="H25" s="23">
        <f t="shared" si="2"/>
        <v>6.12</v>
      </c>
    </row>
    <row r="26" spans="1:8" x14ac:dyDescent="0.25">
      <c r="A26" s="14" t="s">
        <v>139</v>
      </c>
      <c r="B26" s="14" t="s">
        <v>26</v>
      </c>
      <c r="C26" s="15">
        <v>10.19</v>
      </c>
      <c r="D26" s="14">
        <v>2</v>
      </c>
      <c r="E26" s="23">
        <f t="shared" si="0"/>
        <v>20.38</v>
      </c>
      <c r="F26" s="16">
        <v>0</v>
      </c>
      <c r="G26" s="23">
        <f t="shared" si="1"/>
        <v>0</v>
      </c>
      <c r="H26" s="23">
        <f t="shared" si="2"/>
        <v>20.38</v>
      </c>
    </row>
    <row r="27" spans="1:8" x14ac:dyDescent="0.25">
      <c r="A27" s="14" t="s">
        <v>105</v>
      </c>
      <c r="B27" s="14" t="s">
        <v>18</v>
      </c>
      <c r="C27" s="15">
        <v>0.32</v>
      </c>
      <c r="D27" s="14">
        <v>32</v>
      </c>
      <c r="E27" s="23">
        <f t="shared" si="0"/>
        <v>10.24</v>
      </c>
      <c r="F27" s="16">
        <v>0</v>
      </c>
      <c r="G27" s="23">
        <f t="shared" si="1"/>
        <v>0</v>
      </c>
      <c r="H27" s="23">
        <f t="shared" si="2"/>
        <v>10.24</v>
      </c>
    </row>
    <row r="28" spans="1:8" x14ac:dyDescent="0.25">
      <c r="A28" s="14" t="s">
        <v>370</v>
      </c>
      <c r="B28" s="14" t="s">
        <v>26</v>
      </c>
      <c r="C28" s="15">
        <v>6.89</v>
      </c>
      <c r="D28" s="14">
        <v>3.5</v>
      </c>
      <c r="E28" s="23">
        <f t="shared" si="0"/>
        <v>24.12</v>
      </c>
      <c r="F28" s="16">
        <v>0</v>
      </c>
      <c r="G28" s="23">
        <f t="shared" si="1"/>
        <v>0</v>
      </c>
      <c r="H28" s="23">
        <f t="shared" si="2"/>
        <v>24.12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1</v>
      </c>
      <c r="E29" s="23">
        <f t="shared" si="0"/>
        <v>10.11</v>
      </c>
      <c r="F29" s="16">
        <v>0</v>
      </c>
      <c r="G29" s="23">
        <f t="shared" si="1"/>
        <v>0</v>
      </c>
      <c r="H29" s="23">
        <f t="shared" si="2"/>
        <v>10.11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140</v>
      </c>
      <c r="B31" s="14" t="s">
        <v>29</v>
      </c>
      <c r="C31" s="15">
        <v>6.75</v>
      </c>
      <c r="D31" s="14">
        <v>0.75</v>
      </c>
      <c r="E31" s="23">
        <f>ROUND(C31*D31,2)</f>
        <v>5.0599999999999996</v>
      </c>
      <c r="F31" s="16">
        <v>0</v>
      </c>
      <c r="G31" s="23">
        <f>ROUND(E31*F31,2)</f>
        <v>0</v>
      </c>
      <c r="H31" s="23">
        <f>ROUND(E31-G31,2)</f>
        <v>5.0599999999999996</v>
      </c>
    </row>
    <row r="32" spans="1:8" x14ac:dyDescent="0.25">
      <c r="A32" s="14" t="s">
        <v>141</v>
      </c>
      <c r="B32" s="14" t="s">
        <v>48</v>
      </c>
      <c r="C32" s="15">
        <v>8</v>
      </c>
      <c r="D32" s="14">
        <v>1</v>
      </c>
      <c r="E32" s="23">
        <f>ROUND(C32*D32,2)</f>
        <v>8</v>
      </c>
      <c r="F32" s="16">
        <v>0</v>
      </c>
      <c r="G32" s="23">
        <f>ROUND(E32*F32,2)</f>
        <v>0</v>
      </c>
      <c r="H32" s="23">
        <f>ROUND(E32-G32,2)</f>
        <v>8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320</v>
      </c>
      <c r="B34" s="14" t="s">
        <v>29</v>
      </c>
      <c r="C34" s="15">
        <v>1.03</v>
      </c>
      <c r="D34" s="14">
        <v>50</v>
      </c>
      <c r="E34" s="23">
        <f>ROUND(C34*D34,2)</f>
        <v>51.5</v>
      </c>
      <c r="F34" s="16">
        <v>0</v>
      </c>
      <c r="G34" s="23">
        <f>ROUND(E34*F34,2)</f>
        <v>0</v>
      </c>
      <c r="H34" s="23">
        <f>ROUND(E34-G34,2)</f>
        <v>51.5</v>
      </c>
    </row>
    <row r="35" spans="1:8" x14ac:dyDescent="0.25">
      <c r="A35" s="13" t="s">
        <v>113</v>
      </c>
      <c r="C35" s="23"/>
      <c r="E35" s="23"/>
    </row>
    <row r="36" spans="1:8" x14ac:dyDescent="0.25">
      <c r="A36" s="14" t="s">
        <v>114</v>
      </c>
      <c r="B36" s="14" t="s">
        <v>26</v>
      </c>
      <c r="C36" s="15">
        <v>3.3</v>
      </c>
      <c r="D36" s="14">
        <v>1.1000000000000001</v>
      </c>
      <c r="E36" s="23">
        <f>ROUND(C36*D36,2)</f>
        <v>3.63</v>
      </c>
      <c r="F36" s="16">
        <v>0</v>
      </c>
      <c r="G36" s="23">
        <f>ROUND(E36*F36,2)</f>
        <v>0</v>
      </c>
      <c r="H36" s="23">
        <f>ROUND(E36-G36,2)</f>
        <v>3.63</v>
      </c>
    </row>
    <row r="37" spans="1:8" x14ac:dyDescent="0.25">
      <c r="A37" s="13" t="s">
        <v>61</v>
      </c>
      <c r="C37" s="23"/>
      <c r="E37" s="23"/>
    </row>
    <row r="38" spans="1:8" x14ac:dyDescent="0.25">
      <c r="A38" s="14" t="s">
        <v>62</v>
      </c>
      <c r="B38" s="14" t="s">
        <v>48</v>
      </c>
      <c r="C38" s="15">
        <v>9</v>
      </c>
      <c r="D38" s="14">
        <v>1</v>
      </c>
      <c r="E38" s="23">
        <f>ROUND(C38*D38,2)</f>
        <v>9</v>
      </c>
      <c r="F38" s="16">
        <v>0</v>
      </c>
      <c r="G38" s="23">
        <f>ROUND(E38*F38,2)</f>
        <v>0</v>
      </c>
      <c r="H38" s="23">
        <f>ROUND(E38-G38,2)</f>
        <v>9</v>
      </c>
    </row>
    <row r="39" spans="1:8" x14ac:dyDescent="0.25">
      <c r="A39" s="13" t="s">
        <v>130</v>
      </c>
      <c r="C39" s="23"/>
      <c r="E39" s="23"/>
    </row>
    <row r="40" spans="1:8" x14ac:dyDescent="0.25">
      <c r="A40" s="14" t="s">
        <v>143</v>
      </c>
      <c r="B40" s="14" t="s">
        <v>123</v>
      </c>
      <c r="C40" s="15">
        <v>0.28999999999999998</v>
      </c>
      <c r="D40" s="14">
        <v>53</v>
      </c>
      <c r="E40" s="23">
        <f>ROUND(C40*D40,2)</f>
        <v>15.37</v>
      </c>
      <c r="F40" s="16">
        <v>0</v>
      </c>
      <c r="G40" s="23">
        <f>ROUND(E40*F40,2)</f>
        <v>0</v>
      </c>
      <c r="H40" s="23">
        <f>ROUND(E40-G40,2)</f>
        <v>15.37</v>
      </c>
    </row>
    <row r="41" spans="1:8" x14ac:dyDescent="0.25">
      <c r="A41" s="13" t="s">
        <v>99</v>
      </c>
      <c r="C41" s="23"/>
      <c r="E41" s="23"/>
    </row>
    <row r="42" spans="1:8" x14ac:dyDescent="0.25">
      <c r="A42" s="14" t="s">
        <v>187</v>
      </c>
      <c r="B42" s="14" t="s">
        <v>48</v>
      </c>
      <c r="C42" s="15">
        <v>4.5</v>
      </c>
      <c r="D42" s="14">
        <v>0.5</v>
      </c>
      <c r="E42" s="23">
        <f>ROUND(C42*D42,2)</f>
        <v>2.25</v>
      </c>
      <c r="F42" s="16">
        <v>0</v>
      </c>
      <c r="G42" s="23">
        <f>ROUND(E42*F42,2)</f>
        <v>0</v>
      </c>
      <c r="H42" s="23">
        <f>ROUND(E42-G42,2)</f>
        <v>2.25</v>
      </c>
    </row>
    <row r="43" spans="1:8" x14ac:dyDescent="0.25">
      <c r="A43" s="13" t="s">
        <v>34</v>
      </c>
      <c r="C43" s="23"/>
      <c r="E43" s="23"/>
    </row>
    <row r="44" spans="1:8" x14ac:dyDescent="0.25">
      <c r="A44" s="14" t="s">
        <v>35</v>
      </c>
      <c r="B44" s="14" t="s">
        <v>36</v>
      </c>
      <c r="C44" s="15">
        <v>51.39</v>
      </c>
      <c r="D44" s="14">
        <v>0.33300000000000002</v>
      </c>
      <c r="E44" s="23">
        <f>ROUND(C44*D44,2)</f>
        <v>17.11</v>
      </c>
      <c r="F44" s="16">
        <v>0</v>
      </c>
      <c r="G44" s="23">
        <f>ROUND(E44*F44,2)</f>
        <v>0</v>
      </c>
      <c r="H44" s="23">
        <f>ROUND(E44-G44,2)</f>
        <v>17.11</v>
      </c>
    </row>
    <row r="45" spans="1:8" x14ac:dyDescent="0.25">
      <c r="A45" s="13" t="s">
        <v>115</v>
      </c>
      <c r="C45" s="23"/>
      <c r="E45" s="23"/>
    </row>
    <row r="46" spans="1:8" x14ac:dyDescent="0.25">
      <c r="A46" s="14" t="s">
        <v>144</v>
      </c>
      <c r="B46" s="14" t="s">
        <v>48</v>
      </c>
      <c r="C46" s="15">
        <v>6.5</v>
      </c>
      <c r="D46" s="14">
        <v>1</v>
      </c>
      <c r="E46" s="23">
        <f>ROUND(C46*D46,2)</f>
        <v>6.5</v>
      </c>
      <c r="F46" s="16">
        <v>0</v>
      </c>
      <c r="G46" s="23">
        <f>ROUND(E46*F46,2)</f>
        <v>0</v>
      </c>
      <c r="H46" s="23">
        <f>ROUND(E46-G46,2)</f>
        <v>6.5</v>
      </c>
    </row>
    <row r="47" spans="1:8" x14ac:dyDescent="0.25">
      <c r="A47" s="13" t="s">
        <v>145</v>
      </c>
      <c r="C47" s="23"/>
      <c r="E47" s="23"/>
    </row>
    <row r="48" spans="1:8" x14ac:dyDescent="0.25">
      <c r="A48" s="14" t="s">
        <v>146</v>
      </c>
      <c r="B48" s="14" t="s">
        <v>48</v>
      </c>
      <c r="C48" s="15">
        <v>1.55</v>
      </c>
      <c r="D48" s="14">
        <v>1</v>
      </c>
      <c r="E48" s="23">
        <f>ROUND(C48*D48,2)</f>
        <v>1.55</v>
      </c>
      <c r="F48" s="16">
        <v>0</v>
      </c>
      <c r="G48" s="23">
        <f>ROUND(E48*F48,2)</f>
        <v>0</v>
      </c>
      <c r="H48" s="23">
        <f>ROUND(E48-G48,2)</f>
        <v>1.55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0.3362</v>
      </c>
      <c r="E52" s="23">
        <f>ROUND(C52*D52,2)</f>
        <v>6.28</v>
      </c>
      <c r="F52" s="16">
        <v>0</v>
      </c>
      <c r="G52" s="23">
        <f>ROUND(E52*F52,2)</f>
        <v>0</v>
      </c>
      <c r="H52" s="23">
        <f>ROUND(E52-G52,2)</f>
        <v>6.28</v>
      </c>
    </row>
    <row r="53" spans="1:8" x14ac:dyDescent="0.25">
      <c r="A53" s="14" t="s">
        <v>133</v>
      </c>
      <c r="B53" s="14" t="s">
        <v>39</v>
      </c>
      <c r="C53" s="15">
        <v>18.690000000000001</v>
      </c>
      <c r="D53" s="14">
        <v>8.5099999999999995E-2</v>
      </c>
      <c r="E53" s="23">
        <f>ROUND(C53*D53,2)</f>
        <v>1.59</v>
      </c>
      <c r="F53" s="16">
        <v>0</v>
      </c>
      <c r="G53" s="23">
        <f>ROUND(E53*F53,2)</f>
        <v>0</v>
      </c>
      <c r="H53" s="23">
        <f>ROUND(E53-G53,2)</f>
        <v>1.59</v>
      </c>
    </row>
    <row r="54" spans="1:8" x14ac:dyDescent="0.25">
      <c r="A54" s="14" t="s">
        <v>91</v>
      </c>
      <c r="B54" s="14" t="s">
        <v>39</v>
      </c>
      <c r="C54" s="15">
        <v>18.690000000000001</v>
      </c>
      <c r="D54" s="14">
        <v>3.5299999999999998E-2</v>
      </c>
      <c r="E54" s="23">
        <f>ROUND(C54*D54,2)</f>
        <v>0.66</v>
      </c>
      <c r="F54" s="16">
        <v>0</v>
      </c>
      <c r="G54" s="23">
        <f>ROUND(E54*F54,2)</f>
        <v>0</v>
      </c>
      <c r="H54" s="23">
        <f>ROUND(E54-G54,2)</f>
        <v>0.66</v>
      </c>
    </row>
    <row r="55" spans="1:8" x14ac:dyDescent="0.25">
      <c r="A55" s="13" t="s">
        <v>40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0.3125</v>
      </c>
      <c r="E56" s="23">
        <f>ROUND(C56*D56,2)</f>
        <v>2.83</v>
      </c>
      <c r="F56" s="16">
        <v>0</v>
      </c>
      <c r="G56" s="23">
        <f>ROUND(E56*F56,2)</f>
        <v>0</v>
      </c>
      <c r="H56" s="23">
        <f>ROUND(E56-G56,2)</f>
        <v>2.83</v>
      </c>
    </row>
    <row r="57" spans="1:8" x14ac:dyDescent="0.25">
      <c r="A57" s="13" t="s">
        <v>43</v>
      </c>
      <c r="C57" s="23"/>
      <c r="E57" s="23"/>
    </row>
    <row r="58" spans="1:8" x14ac:dyDescent="0.25">
      <c r="A58" s="14" t="s">
        <v>42</v>
      </c>
      <c r="B58" s="14" t="s">
        <v>39</v>
      </c>
      <c r="C58" s="15">
        <v>9.06</v>
      </c>
      <c r="D58" s="14">
        <v>5.0799999999999998E-2</v>
      </c>
      <c r="E58" s="23">
        <f>ROUND(C58*D58,2)</f>
        <v>0.46</v>
      </c>
      <c r="F58" s="16">
        <v>0</v>
      </c>
      <c r="G58" s="23">
        <f>ROUND(E58*F58,2)</f>
        <v>0</v>
      </c>
      <c r="H58" s="23">
        <f>ROUND(E58-G58,2)</f>
        <v>0.46</v>
      </c>
    </row>
    <row r="59" spans="1:8" x14ac:dyDescent="0.25">
      <c r="A59" s="14" t="s">
        <v>91</v>
      </c>
      <c r="B59" s="14" t="s">
        <v>39</v>
      </c>
      <c r="C59" s="15">
        <v>9.06</v>
      </c>
      <c r="D59" s="14">
        <v>1.7600000000000001E-2</v>
      </c>
      <c r="E59" s="23">
        <f>ROUND(C59*D59,2)</f>
        <v>0.16</v>
      </c>
      <c r="F59" s="16">
        <v>0</v>
      </c>
      <c r="G59" s="23">
        <f>ROUND(E59*F59,2)</f>
        <v>0</v>
      </c>
      <c r="H59" s="23">
        <f>ROUND(E59-G59,2)</f>
        <v>0.16</v>
      </c>
    </row>
    <row r="60" spans="1:8" x14ac:dyDescent="0.25">
      <c r="A60" s="14" t="s">
        <v>44</v>
      </c>
      <c r="B60" s="14" t="s">
        <v>39</v>
      </c>
      <c r="C60" s="15">
        <v>18.690000000000001</v>
      </c>
      <c r="D60" s="14">
        <v>0.22839999999999999</v>
      </c>
      <c r="E60" s="23">
        <f>ROUND(C60*D60,2)</f>
        <v>4.2699999999999996</v>
      </c>
      <c r="F60" s="16">
        <v>0</v>
      </c>
      <c r="G60" s="23">
        <f>ROUND(E60*F60,2)</f>
        <v>0</v>
      </c>
      <c r="H60" s="23">
        <f>ROUND(E60-G60,2)</f>
        <v>4.2699999999999996</v>
      </c>
    </row>
    <row r="61" spans="1:8" x14ac:dyDescent="0.25">
      <c r="A61" s="13" t="s">
        <v>45</v>
      </c>
      <c r="C61" s="23"/>
      <c r="E61" s="23"/>
    </row>
    <row r="62" spans="1:8" x14ac:dyDescent="0.25">
      <c r="A62" s="14" t="s">
        <v>38</v>
      </c>
      <c r="B62" s="14" t="s">
        <v>19</v>
      </c>
      <c r="C62" s="15">
        <v>2.86</v>
      </c>
      <c r="D62" s="14">
        <v>3.8348</v>
      </c>
      <c r="E62" s="23">
        <f>ROUND(C62*D62,2)</f>
        <v>10.97</v>
      </c>
      <c r="F62" s="16">
        <v>0</v>
      </c>
      <c r="G62" s="23">
        <f>ROUND(E62*F62,2)</f>
        <v>0</v>
      </c>
      <c r="H62" s="23">
        <f>ROUND(E62-G62,2)</f>
        <v>10.97</v>
      </c>
    </row>
    <row r="63" spans="1:8" x14ac:dyDescent="0.25">
      <c r="A63" s="14" t="s">
        <v>133</v>
      </c>
      <c r="B63" s="14" t="s">
        <v>19</v>
      </c>
      <c r="C63" s="15">
        <v>2.86</v>
      </c>
      <c r="D63" s="14">
        <v>1.4244000000000001</v>
      </c>
      <c r="E63" s="23">
        <f>ROUND(C63*D63,2)</f>
        <v>4.07</v>
      </c>
      <c r="F63" s="16">
        <v>0</v>
      </c>
      <c r="G63" s="23">
        <f>ROUND(E63*F63,2)</f>
        <v>0</v>
      </c>
      <c r="H63" s="23">
        <f>ROUND(E63-G63,2)</f>
        <v>4.07</v>
      </c>
    </row>
    <row r="64" spans="1:8" x14ac:dyDescent="0.25">
      <c r="A64" s="14" t="s">
        <v>91</v>
      </c>
      <c r="B64" s="14" t="s">
        <v>19</v>
      </c>
      <c r="C64" s="15">
        <v>2.86</v>
      </c>
      <c r="D64" s="14">
        <v>0.44900000000000001</v>
      </c>
      <c r="E64" s="23">
        <f>ROUND(C64*D64,2)</f>
        <v>1.28</v>
      </c>
      <c r="F64" s="16">
        <v>0</v>
      </c>
      <c r="G64" s="23">
        <f>ROUND(E64*F64,2)</f>
        <v>0</v>
      </c>
      <c r="H64" s="23">
        <f>ROUND(E64-G64,2)</f>
        <v>1.28</v>
      </c>
    </row>
    <row r="65" spans="1:8" x14ac:dyDescent="0.25">
      <c r="A65" s="14" t="s">
        <v>216</v>
      </c>
      <c r="B65" s="14" t="s">
        <v>19</v>
      </c>
      <c r="C65" s="15">
        <v>2.86</v>
      </c>
      <c r="D65" s="14">
        <v>10.9975</v>
      </c>
      <c r="E65" s="23">
        <f>ROUND(C65*D65,2)</f>
        <v>31.45</v>
      </c>
      <c r="F65" s="16">
        <v>0</v>
      </c>
      <c r="G65" s="23">
        <f>ROUND(E65*F65,2)</f>
        <v>0</v>
      </c>
      <c r="H65" s="23">
        <f>ROUND(E65-G65,2)</f>
        <v>31.45</v>
      </c>
    </row>
    <row r="66" spans="1:8" x14ac:dyDescent="0.25">
      <c r="A66" s="13" t="s">
        <v>47</v>
      </c>
      <c r="C66" s="23"/>
      <c r="E66" s="23"/>
    </row>
    <row r="67" spans="1:8" x14ac:dyDescent="0.25">
      <c r="A67" s="14" t="s">
        <v>42</v>
      </c>
      <c r="B67" s="14" t="s">
        <v>48</v>
      </c>
      <c r="C67" s="15">
        <v>7.09</v>
      </c>
      <c r="D67" s="14">
        <v>1</v>
      </c>
      <c r="E67" s="23">
        <f t="shared" ref="E67:E72" si="3">ROUND(C67*D67,2)</f>
        <v>7.09</v>
      </c>
      <c r="F67" s="16">
        <v>0</v>
      </c>
      <c r="G67" s="23">
        <f t="shared" ref="G67:G72" si="4">ROUND(E67*F67,2)</f>
        <v>0</v>
      </c>
      <c r="H67" s="23">
        <f t="shared" ref="H67:H74" si="5">ROUND(E67-G67,2)</f>
        <v>7.09</v>
      </c>
    </row>
    <row r="68" spans="1:8" x14ac:dyDescent="0.25">
      <c r="A68" s="14" t="s">
        <v>38</v>
      </c>
      <c r="B68" s="14" t="s">
        <v>48</v>
      </c>
      <c r="C68" s="15">
        <v>3.02</v>
      </c>
      <c r="D68" s="14">
        <v>1</v>
      </c>
      <c r="E68" s="23">
        <f t="shared" si="3"/>
        <v>3.02</v>
      </c>
      <c r="F68" s="16">
        <v>0</v>
      </c>
      <c r="G68" s="23">
        <f t="shared" si="4"/>
        <v>0</v>
      </c>
      <c r="H68" s="23">
        <f t="shared" si="5"/>
        <v>3.02</v>
      </c>
    </row>
    <row r="69" spans="1:8" x14ac:dyDescent="0.25">
      <c r="A69" s="14" t="s">
        <v>133</v>
      </c>
      <c r="B69" s="14" t="s">
        <v>48</v>
      </c>
      <c r="C69" s="15">
        <v>4.7699999999999996</v>
      </c>
      <c r="D69" s="14">
        <v>1</v>
      </c>
      <c r="E69" s="23">
        <f t="shared" si="3"/>
        <v>4.7699999999999996</v>
      </c>
      <c r="F69" s="16">
        <v>0</v>
      </c>
      <c r="G69" s="23">
        <f t="shared" si="4"/>
        <v>0</v>
      </c>
      <c r="H69" s="23">
        <f t="shared" si="5"/>
        <v>4.7699999999999996</v>
      </c>
    </row>
    <row r="70" spans="1:8" x14ac:dyDescent="0.25">
      <c r="A70" s="14" t="s">
        <v>91</v>
      </c>
      <c r="B70" s="14" t="s">
        <v>48</v>
      </c>
      <c r="C70" s="15">
        <v>0.66</v>
      </c>
      <c r="D70" s="14">
        <v>1</v>
      </c>
      <c r="E70" s="23">
        <f t="shared" si="3"/>
        <v>0.66</v>
      </c>
      <c r="F70" s="16">
        <v>0</v>
      </c>
      <c r="G70" s="23">
        <f t="shared" si="4"/>
        <v>0</v>
      </c>
      <c r="H70" s="23">
        <f t="shared" si="5"/>
        <v>0.66</v>
      </c>
    </row>
    <row r="71" spans="1:8" x14ac:dyDescent="0.25">
      <c r="A71" s="14" t="s">
        <v>216</v>
      </c>
      <c r="B71" s="14" t="s">
        <v>48</v>
      </c>
      <c r="C71" s="15">
        <v>14.31</v>
      </c>
      <c r="D71" s="14">
        <v>1</v>
      </c>
      <c r="E71" s="23">
        <f t="shared" si="3"/>
        <v>14.31</v>
      </c>
      <c r="F71" s="16">
        <v>0</v>
      </c>
      <c r="G71" s="23">
        <f t="shared" si="4"/>
        <v>0</v>
      </c>
      <c r="H71" s="23">
        <f t="shared" si="5"/>
        <v>14.31</v>
      </c>
    </row>
    <row r="72" spans="1:8" x14ac:dyDescent="0.25">
      <c r="A72" s="9" t="s">
        <v>49</v>
      </c>
      <c r="B72" s="9" t="s">
        <v>48</v>
      </c>
      <c r="C72" s="10">
        <v>19.309999999999999</v>
      </c>
      <c r="D72" s="9">
        <v>1</v>
      </c>
      <c r="E72" s="22">
        <f t="shared" si="3"/>
        <v>19.309999999999999</v>
      </c>
      <c r="F72" s="11">
        <v>0</v>
      </c>
      <c r="G72" s="22">
        <f t="shared" si="4"/>
        <v>0</v>
      </c>
      <c r="H72" s="22">
        <f t="shared" si="5"/>
        <v>19.309999999999999</v>
      </c>
    </row>
    <row r="73" spans="1:8" x14ac:dyDescent="0.25">
      <c r="A73" s="7" t="s">
        <v>50</v>
      </c>
      <c r="C73" s="23"/>
      <c r="E73" s="23">
        <f>SUM(E12:E72)</f>
        <v>460.98999999999995</v>
      </c>
      <c r="G73" s="12">
        <f>SUM(G12:G72)</f>
        <v>0</v>
      </c>
      <c r="H73" s="12">
        <f t="shared" si="5"/>
        <v>460.99</v>
      </c>
    </row>
    <row r="74" spans="1:8" x14ac:dyDescent="0.25">
      <c r="A74" s="7" t="s">
        <v>51</v>
      </c>
      <c r="C74" s="23"/>
      <c r="E74" s="23">
        <f>+E8-E73</f>
        <v>112.73000000000008</v>
      </c>
      <c r="G74" s="12">
        <f>+G8-G73</f>
        <v>0</v>
      </c>
      <c r="H74" s="12">
        <f t="shared" si="5"/>
        <v>112.73</v>
      </c>
    </row>
    <row r="75" spans="1:8" x14ac:dyDescent="0.25">
      <c r="A75" t="s">
        <v>12</v>
      </c>
      <c r="C75" s="23"/>
      <c r="E75" s="23"/>
    </row>
    <row r="76" spans="1:8" x14ac:dyDescent="0.25">
      <c r="A76" s="7" t="s">
        <v>52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18.03</v>
      </c>
      <c r="D77" s="14">
        <v>1</v>
      </c>
      <c r="E77" s="23">
        <f>ROUND(C77*D77,2)</f>
        <v>18.03</v>
      </c>
      <c r="F77" s="16">
        <v>0</v>
      </c>
      <c r="G77" s="23">
        <f>ROUND(E77*F77,2)</f>
        <v>0</v>
      </c>
      <c r="H77" s="23">
        <f t="shared" ref="H77:H84" si="6">ROUND(E77-G77,2)</f>
        <v>18.03</v>
      </c>
    </row>
    <row r="78" spans="1:8" x14ac:dyDescent="0.25">
      <c r="A78" s="14" t="s">
        <v>38</v>
      </c>
      <c r="B78" s="14" t="s">
        <v>48</v>
      </c>
      <c r="C78" s="15">
        <v>23.26</v>
      </c>
      <c r="D78" s="14">
        <v>1</v>
      </c>
      <c r="E78" s="23">
        <f>ROUND(C78*D78,2)</f>
        <v>23.26</v>
      </c>
      <c r="F78" s="16">
        <v>0</v>
      </c>
      <c r="G78" s="23">
        <f>ROUND(E78*F78,2)</f>
        <v>0</v>
      </c>
      <c r="H78" s="23">
        <f t="shared" si="6"/>
        <v>23.26</v>
      </c>
    </row>
    <row r="79" spans="1:8" x14ac:dyDescent="0.25">
      <c r="A79" s="14" t="s">
        <v>133</v>
      </c>
      <c r="B79" s="14" t="s">
        <v>48</v>
      </c>
      <c r="C79" s="15">
        <v>22.85</v>
      </c>
      <c r="D79" s="14">
        <v>1</v>
      </c>
      <c r="E79" s="23">
        <f>ROUND(C79*D79,2)</f>
        <v>22.85</v>
      </c>
      <c r="F79" s="16">
        <v>0</v>
      </c>
      <c r="G79" s="23">
        <f>ROUND(E79*F79,2)</f>
        <v>0</v>
      </c>
      <c r="H79" s="23">
        <f t="shared" si="6"/>
        <v>22.85</v>
      </c>
    </row>
    <row r="80" spans="1:8" x14ac:dyDescent="0.25">
      <c r="A80" s="14" t="s">
        <v>91</v>
      </c>
      <c r="B80" s="14" t="s">
        <v>48</v>
      </c>
      <c r="C80" s="15">
        <v>5.28</v>
      </c>
      <c r="D80" s="14">
        <v>1</v>
      </c>
      <c r="E80" s="23">
        <f>ROUND(C80*D80,2)</f>
        <v>5.28</v>
      </c>
      <c r="F80" s="16">
        <v>0</v>
      </c>
      <c r="G80" s="23">
        <f>ROUND(E80*F80,2)</f>
        <v>0</v>
      </c>
      <c r="H80" s="23">
        <f t="shared" si="6"/>
        <v>5.28</v>
      </c>
    </row>
    <row r="81" spans="1:8" x14ac:dyDescent="0.25">
      <c r="A81" s="9" t="s">
        <v>216</v>
      </c>
      <c r="B81" s="9" t="s">
        <v>48</v>
      </c>
      <c r="C81" s="10">
        <v>58.74</v>
      </c>
      <c r="D81" s="9">
        <v>1</v>
      </c>
      <c r="E81" s="22">
        <f>ROUND(C81*D81,2)</f>
        <v>58.74</v>
      </c>
      <c r="F81" s="11">
        <v>0</v>
      </c>
      <c r="G81" s="22">
        <f>ROUND(E81*F81,2)</f>
        <v>0</v>
      </c>
      <c r="H81" s="22">
        <f t="shared" si="6"/>
        <v>58.74</v>
      </c>
    </row>
    <row r="82" spans="1:8" x14ac:dyDescent="0.25">
      <c r="A82" s="7" t="s">
        <v>53</v>
      </c>
      <c r="C82" s="23"/>
      <c r="E82" s="23">
        <f>SUM(E77:E81)</f>
        <v>128.16000000000003</v>
      </c>
      <c r="G82" s="12">
        <f>SUM(G77:G81)</f>
        <v>0</v>
      </c>
      <c r="H82" s="12">
        <f t="shared" si="6"/>
        <v>128.16</v>
      </c>
    </row>
    <row r="83" spans="1:8" x14ac:dyDescent="0.25">
      <c r="A83" s="7" t="s">
        <v>54</v>
      </c>
      <c r="C83" s="23"/>
      <c r="E83" s="23">
        <f>+E73+E82</f>
        <v>589.15</v>
      </c>
      <c r="G83" s="12">
        <f>+G73+G82</f>
        <v>0</v>
      </c>
      <c r="H83" s="12">
        <f t="shared" si="6"/>
        <v>589.15</v>
      </c>
    </row>
    <row r="84" spans="1:8" x14ac:dyDescent="0.25">
      <c r="A84" s="7" t="s">
        <v>55</v>
      </c>
      <c r="C84" s="23"/>
      <c r="E84" s="23">
        <f>+E8-E83</f>
        <v>-15.42999999999995</v>
      </c>
      <c r="G84" s="12">
        <f>+G8-G83</f>
        <v>0</v>
      </c>
      <c r="H84" s="12">
        <f t="shared" si="6"/>
        <v>-15.43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8" x14ac:dyDescent="0.25">
      <c r="A98" t="str" cm="1">
        <f t="array" aca="1" ref="A98" ca="1">MID(CELL("filename",A1),FIND("]",CELL("filename",A1))+1,256)</f>
        <v>soy3</v>
      </c>
    </row>
    <row r="99" spans="1:8" x14ac:dyDescent="0.25">
      <c r="A99" s="7" t="s">
        <v>50</v>
      </c>
      <c r="E99" s="25">
        <f>VLOOKUP(A99,$A$1:$H$98,5,FALSE)</f>
        <v>460.98999999999995</v>
      </c>
    </row>
    <row r="100" spans="1:8" x14ac:dyDescent="0.25">
      <c r="A100" s="7" t="s">
        <v>288</v>
      </c>
      <c r="E100" s="25">
        <f>VLOOKUP(A100,$A$1:$H$98,5,FALSE)</f>
        <v>128.16000000000003</v>
      </c>
    </row>
    <row r="101" spans="1:8" x14ac:dyDescent="0.25">
      <c r="A101" s="7" t="s">
        <v>289</v>
      </c>
      <c r="E101" s="25">
        <f t="shared" ref="E101:E102" si="7">VLOOKUP(A101,$A$1:$H$98,5,FALSE)</f>
        <v>589.15</v>
      </c>
    </row>
    <row r="102" spans="1:8" x14ac:dyDescent="0.25">
      <c r="A102" s="7" t="s">
        <v>55</v>
      </c>
      <c r="E102" s="25">
        <f t="shared" si="7"/>
        <v>-15.42999999999995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3BD6-A312-4D1E-B4FB-FDC63312B262}">
  <sheetPr codeName="Sheet71"/>
  <dimension ref="A1:H116"/>
  <sheetViews>
    <sheetView topLeftCell="A91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159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377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</v>
      </c>
      <c r="E12" s="23">
        <f>ROUND(C12*D12,2)</f>
        <v>32.200000000000003</v>
      </c>
      <c r="F12" s="16">
        <v>0</v>
      </c>
      <c r="G12" s="23">
        <f>ROUND(E12*F12,2)</f>
        <v>0</v>
      </c>
      <c r="H12" s="23">
        <f>ROUND(E12-G12,2)</f>
        <v>32.200000000000003</v>
      </c>
    </row>
    <row r="13" spans="1:8" x14ac:dyDescent="0.25">
      <c r="A13" s="13" t="s">
        <v>20</v>
      </c>
      <c r="C13" s="23"/>
      <c r="E13" s="23"/>
    </row>
    <row r="14" spans="1:8" x14ac:dyDescent="0.25">
      <c r="A14" s="14" t="s">
        <v>124</v>
      </c>
      <c r="B14" s="14" t="s">
        <v>21</v>
      </c>
      <c r="C14" s="15">
        <v>29.1</v>
      </c>
      <c r="D14" s="14">
        <v>0.87</v>
      </c>
      <c r="E14" s="23">
        <f>ROUND(C14*D14,2)</f>
        <v>25.32</v>
      </c>
      <c r="F14" s="16">
        <v>0</v>
      </c>
      <c r="G14" s="23">
        <f>ROUND(E14*F14,2)</f>
        <v>0</v>
      </c>
      <c r="H14" s="23">
        <f>ROUND(E14-G14,2)</f>
        <v>25.32</v>
      </c>
    </row>
    <row r="15" spans="1:8" x14ac:dyDescent="0.25">
      <c r="A15" s="14" t="s">
        <v>22</v>
      </c>
      <c r="B15" s="14" t="s">
        <v>21</v>
      </c>
      <c r="C15" s="15">
        <v>27.09</v>
      </c>
      <c r="D15" s="14">
        <v>1.33</v>
      </c>
      <c r="E15" s="23">
        <f>ROUND(C15*D15,2)</f>
        <v>36.03</v>
      </c>
      <c r="F15" s="16">
        <v>0</v>
      </c>
      <c r="G15" s="23">
        <f>ROUND(E15*F15,2)</f>
        <v>0</v>
      </c>
      <c r="H15" s="23">
        <f>ROUND(E15-G15,2)</f>
        <v>36.03</v>
      </c>
    </row>
    <row r="16" spans="1:8" x14ac:dyDescent="0.25">
      <c r="A16" s="13" t="s">
        <v>23</v>
      </c>
      <c r="C16" s="23"/>
      <c r="E16" s="23"/>
    </row>
    <row r="17" spans="1:8" x14ac:dyDescent="0.25">
      <c r="A17" s="14" t="s">
        <v>319</v>
      </c>
      <c r="B17" s="14" t="s">
        <v>18</v>
      </c>
      <c r="C17" s="15">
        <v>4.46</v>
      </c>
      <c r="D17" s="14">
        <v>1.6</v>
      </c>
      <c r="E17" s="23">
        <f>ROUND(C17*D17,2)</f>
        <v>7.14</v>
      </c>
      <c r="F17" s="16">
        <v>0</v>
      </c>
      <c r="G17" s="23">
        <f>ROUND(E17*F17,2)</f>
        <v>0</v>
      </c>
      <c r="H17" s="23">
        <f>ROUND(E17-G17,2)</f>
        <v>7.14</v>
      </c>
    </row>
    <row r="18" spans="1:8" x14ac:dyDescent="0.25">
      <c r="A18" s="14" t="s">
        <v>321</v>
      </c>
      <c r="B18" s="14" t="s">
        <v>18</v>
      </c>
      <c r="C18" s="15">
        <v>1.46</v>
      </c>
      <c r="D18" s="14">
        <v>13.7</v>
      </c>
      <c r="E18" s="23">
        <f>ROUND(C18*D18,2)</f>
        <v>20</v>
      </c>
      <c r="F18" s="16">
        <v>0</v>
      </c>
      <c r="G18" s="23">
        <f>ROUND(E18*F18,2)</f>
        <v>0</v>
      </c>
      <c r="H18" s="23">
        <f>ROUND(E18-G18,2)</f>
        <v>20</v>
      </c>
    </row>
    <row r="19" spans="1:8" x14ac:dyDescent="0.25">
      <c r="A19" s="13" t="s">
        <v>24</v>
      </c>
      <c r="C19" s="23"/>
      <c r="E19" s="23"/>
    </row>
    <row r="20" spans="1:8" x14ac:dyDescent="0.25">
      <c r="A20" s="14" t="s">
        <v>139</v>
      </c>
      <c r="B20" s="14" t="s">
        <v>26</v>
      </c>
      <c r="C20" s="15">
        <v>10.19</v>
      </c>
      <c r="D20" s="14">
        <v>2</v>
      </c>
      <c r="E20" s="23">
        <f>ROUND(C20*D20,2)</f>
        <v>20.38</v>
      </c>
      <c r="F20" s="16">
        <v>0</v>
      </c>
      <c r="G20" s="23">
        <f>ROUND(E20*F20,2)</f>
        <v>0</v>
      </c>
      <c r="H20" s="23">
        <f>ROUND(E20-G20,2)</f>
        <v>20.38</v>
      </c>
    </row>
    <row r="21" spans="1:8" x14ac:dyDescent="0.25">
      <c r="A21" s="14" t="s">
        <v>105</v>
      </c>
      <c r="B21" s="14" t="s">
        <v>18</v>
      </c>
      <c r="C21" s="15">
        <v>0.32</v>
      </c>
      <c r="D21" s="14">
        <v>32</v>
      </c>
      <c r="E21" s="23">
        <f>ROUND(C21*D21,2)</f>
        <v>10.24</v>
      </c>
      <c r="F21" s="16">
        <v>0</v>
      </c>
      <c r="G21" s="23">
        <f>ROUND(E21*F21,2)</f>
        <v>0</v>
      </c>
      <c r="H21" s="23">
        <f>ROUND(E21-G21,2)</f>
        <v>10.24</v>
      </c>
    </row>
    <row r="22" spans="1:8" x14ac:dyDescent="0.25">
      <c r="A22" s="14" t="s">
        <v>370</v>
      </c>
      <c r="B22" s="14" t="s">
        <v>26</v>
      </c>
      <c r="C22" s="15">
        <v>6.89</v>
      </c>
      <c r="D22" s="14">
        <v>3.5</v>
      </c>
      <c r="E22" s="23">
        <f>ROUND(C22*D22,2)</f>
        <v>24.12</v>
      </c>
      <c r="F22" s="16">
        <v>0</v>
      </c>
      <c r="G22" s="23">
        <f>ROUND(E22*F22,2)</f>
        <v>0</v>
      </c>
      <c r="H22" s="23">
        <f>ROUND(E22-G22,2)</f>
        <v>24.12</v>
      </c>
    </row>
    <row r="23" spans="1:8" x14ac:dyDescent="0.25">
      <c r="A23" s="14" t="s">
        <v>74</v>
      </c>
      <c r="B23" s="14" t="s">
        <v>26</v>
      </c>
      <c r="C23" s="15">
        <v>10.11</v>
      </c>
      <c r="D23" s="14">
        <v>1</v>
      </c>
      <c r="E23" s="23">
        <f>ROUND(C23*D23,2)</f>
        <v>10.11</v>
      </c>
      <c r="F23" s="16">
        <v>0</v>
      </c>
      <c r="G23" s="23">
        <f>ROUND(E23*F23,2)</f>
        <v>0</v>
      </c>
      <c r="H23" s="23">
        <f>ROUND(E23-G23,2)</f>
        <v>10.11</v>
      </c>
    </row>
    <row r="24" spans="1:8" x14ac:dyDescent="0.25">
      <c r="A24" s="13" t="s">
        <v>27</v>
      </c>
      <c r="C24" s="23"/>
      <c r="E24" s="23"/>
    </row>
    <row r="25" spans="1:8" x14ac:dyDescent="0.25">
      <c r="A25" s="14" t="s">
        <v>140</v>
      </c>
      <c r="B25" s="14" t="s">
        <v>29</v>
      </c>
      <c r="C25" s="15">
        <v>6.75</v>
      </c>
      <c r="D25" s="14">
        <v>0.75</v>
      </c>
      <c r="E25" s="23">
        <f>ROUND(C25*D25,2)</f>
        <v>5.0599999999999996</v>
      </c>
      <c r="F25" s="16">
        <v>0</v>
      </c>
      <c r="G25" s="23">
        <f>ROUND(E25*F25,2)</f>
        <v>0</v>
      </c>
      <c r="H25" s="23">
        <f>ROUND(E25-G25,2)</f>
        <v>5.0599999999999996</v>
      </c>
    </row>
    <row r="26" spans="1:8" x14ac:dyDescent="0.25">
      <c r="A26" s="14" t="s">
        <v>218</v>
      </c>
      <c r="B26" s="14" t="s">
        <v>219</v>
      </c>
      <c r="C26" s="15">
        <v>1.47</v>
      </c>
      <c r="D26" s="14">
        <v>14</v>
      </c>
      <c r="E26" s="23">
        <f>ROUND(C26*D26,2)</f>
        <v>20.58</v>
      </c>
      <c r="F26" s="16">
        <v>0</v>
      </c>
      <c r="G26" s="23">
        <f>ROUND(E26*F26,2)</f>
        <v>0</v>
      </c>
      <c r="H26" s="23">
        <f>ROUND(E26-G26,2)</f>
        <v>20.58</v>
      </c>
    </row>
    <row r="27" spans="1:8" x14ac:dyDescent="0.25">
      <c r="A27" s="14" t="s">
        <v>110</v>
      </c>
      <c r="B27" s="14" t="s">
        <v>18</v>
      </c>
      <c r="C27" s="15">
        <v>0.48</v>
      </c>
      <c r="D27" s="14">
        <v>6.4</v>
      </c>
      <c r="E27" s="23">
        <f>ROUND(C27*D27,2)</f>
        <v>3.07</v>
      </c>
      <c r="F27" s="16">
        <v>0</v>
      </c>
      <c r="G27" s="23">
        <f>ROUND(E27*F27,2)</f>
        <v>0</v>
      </c>
      <c r="H27" s="23">
        <f>ROUND(E27-G27,2)</f>
        <v>3.07</v>
      </c>
    </row>
    <row r="28" spans="1:8" x14ac:dyDescent="0.25">
      <c r="A28" s="14" t="s">
        <v>141</v>
      </c>
      <c r="B28" s="14" t="s">
        <v>48</v>
      </c>
      <c r="C28" s="15">
        <v>8</v>
      </c>
      <c r="D28" s="14">
        <v>1</v>
      </c>
      <c r="E28" s="23">
        <f>ROUND(C28*D28,2)</f>
        <v>8</v>
      </c>
      <c r="F28" s="16">
        <v>0</v>
      </c>
      <c r="G28" s="23">
        <f>ROUND(E28*F28,2)</f>
        <v>0</v>
      </c>
      <c r="H28" s="23">
        <f>ROUND(E28-G28,2)</f>
        <v>8</v>
      </c>
    </row>
    <row r="29" spans="1:8" x14ac:dyDescent="0.25">
      <c r="A29" s="13" t="s">
        <v>33</v>
      </c>
      <c r="C29" s="23"/>
      <c r="E29" s="23"/>
    </row>
    <row r="30" spans="1:8" x14ac:dyDescent="0.25">
      <c r="A30" s="14" t="s">
        <v>320</v>
      </c>
      <c r="B30" s="14" t="s">
        <v>29</v>
      </c>
      <c r="C30" s="15">
        <v>1.03</v>
      </c>
      <c r="D30" s="14">
        <v>50</v>
      </c>
      <c r="E30" s="23">
        <f>ROUND(C30*D30,2)</f>
        <v>51.5</v>
      </c>
      <c r="F30" s="16">
        <v>0</v>
      </c>
      <c r="G30" s="23">
        <f>ROUND(E30*F30,2)</f>
        <v>0</v>
      </c>
      <c r="H30" s="23">
        <f>ROUND(E30-G30,2)</f>
        <v>51.5</v>
      </c>
    </row>
    <row r="31" spans="1:8" x14ac:dyDescent="0.25">
      <c r="A31" s="13" t="s">
        <v>113</v>
      </c>
      <c r="C31" s="23"/>
      <c r="E31" s="23"/>
    </row>
    <row r="32" spans="1:8" x14ac:dyDescent="0.25">
      <c r="A32" s="14" t="s">
        <v>114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25">
      <c r="A33" s="13" t="s">
        <v>61</v>
      </c>
      <c r="C33" s="23"/>
      <c r="E33" s="23"/>
    </row>
    <row r="34" spans="1:8" x14ac:dyDescent="0.25">
      <c r="A34" s="14" t="s">
        <v>62</v>
      </c>
      <c r="B34" s="14" t="s">
        <v>48</v>
      </c>
      <c r="C34" s="15">
        <v>9</v>
      </c>
      <c r="D34" s="14">
        <v>1</v>
      </c>
      <c r="E34" s="23">
        <f>ROUND(C34*D34,2)</f>
        <v>9</v>
      </c>
      <c r="F34" s="16">
        <v>0</v>
      </c>
      <c r="G34" s="23">
        <f>ROUND(E34*F34,2)</f>
        <v>0</v>
      </c>
      <c r="H34" s="23">
        <f>ROUND(E34-G34,2)</f>
        <v>9</v>
      </c>
    </row>
    <row r="35" spans="1:8" x14ac:dyDescent="0.25">
      <c r="A35" s="13" t="s">
        <v>130</v>
      </c>
      <c r="C35" s="23"/>
      <c r="E35" s="23"/>
    </row>
    <row r="36" spans="1:8" x14ac:dyDescent="0.25">
      <c r="A36" s="14" t="s">
        <v>143</v>
      </c>
      <c r="B36" s="14" t="s">
        <v>123</v>
      </c>
      <c r="C36" s="15">
        <v>0.28999999999999998</v>
      </c>
      <c r="D36" s="14">
        <v>50</v>
      </c>
      <c r="E36" s="23">
        <f>ROUND(C36*D36,2)</f>
        <v>14.5</v>
      </c>
      <c r="F36" s="16">
        <v>0</v>
      </c>
      <c r="G36" s="23">
        <f>ROUND(E36*F36,2)</f>
        <v>0</v>
      </c>
      <c r="H36" s="23">
        <f>ROUND(E36-G36,2)</f>
        <v>14.5</v>
      </c>
    </row>
    <row r="37" spans="1:8" x14ac:dyDescent="0.25">
      <c r="A37" s="13" t="s">
        <v>34</v>
      </c>
      <c r="C37" s="23"/>
      <c r="E37" s="23"/>
    </row>
    <row r="38" spans="1:8" x14ac:dyDescent="0.25">
      <c r="A38" s="14" t="s">
        <v>35</v>
      </c>
      <c r="B38" s="14" t="s">
        <v>36</v>
      </c>
      <c r="C38" s="15">
        <v>51.39</v>
      </c>
      <c r="D38" s="14">
        <v>0.33300000000000002</v>
      </c>
      <c r="E38" s="23">
        <f>ROUND(C38*D38,2)</f>
        <v>17.11</v>
      </c>
      <c r="F38" s="16">
        <v>0</v>
      </c>
      <c r="G38" s="23">
        <f>ROUND(E38*F38,2)</f>
        <v>0</v>
      </c>
      <c r="H38" s="23">
        <f>ROUND(E38-G38,2)</f>
        <v>17.11</v>
      </c>
    </row>
    <row r="39" spans="1:8" x14ac:dyDescent="0.25">
      <c r="A39" s="13" t="s">
        <v>115</v>
      </c>
      <c r="C39" s="23"/>
      <c r="E39" s="23"/>
    </row>
    <row r="40" spans="1:8" x14ac:dyDescent="0.25">
      <c r="A40" s="14" t="s">
        <v>144</v>
      </c>
      <c r="B40" s="14" t="s">
        <v>48</v>
      </c>
      <c r="C40" s="15">
        <v>6.5</v>
      </c>
      <c r="D40" s="14">
        <v>1</v>
      </c>
      <c r="E40" s="23">
        <f>ROUND(C40*D40,2)</f>
        <v>6.5</v>
      </c>
      <c r="F40" s="16">
        <v>0</v>
      </c>
      <c r="G40" s="23">
        <f>ROUND(E40*F40,2)</f>
        <v>0</v>
      </c>
      <c r="H40" s="23">
        <f>ROUND(E40-G40,2)</f>
        <v>6.5</v>
      </c>
    </row>
    <row r="41" spans="1:8" x14ac:dyDescent="0.25">
      <c r="A41" s="13" t="s">
        <v>145</v>
      </c>
      <c r="C41" s="23"/>
      <c r="E41" s="23"/>
    </row>
    <row r="42" spans="1:8" x14ac:dyDescent="0.25">
      <c r="A42" s="14" t="s">
        <v>146</v>
      </c>
      <c r="B42" s="14" t="s">
        <v>48</v>
      </c>
      <c r="C42" s="15">
        <v>1.55</v>
      </c>
      <c r="D42" s="14">
        <v>1</v>
      </c>
      <c r="E42" s="23">
        <f>ROUND(C42*D42,2)</f>
        <v>1.55</v>
      </c>
      <c r="F42" s="16">
        <v>0</v>
      </c>
      <c r="G42" s="23">
        <f>ROUND(E42*F42,2)</f>
        <v>0</v>
      </c>
      <c r="H42" s="23">
        <f>ROUND(E42-G42,2)</f>
        <v>1.55</v>
      </c>
    </row>
    <row r="43" spans="1:8" x14ac:dyDescent="0.25">
      <c r="A43" s="13" t="s">
        <v>117</v>
      </c>
      <c r="C43" s="23"/>
      <c r="E43" s="23"/>
    </row>
    <row r="44" spans="1:8" x14ac:dyDescent="0.25">
      <c r="A44" s="14" t="s">
        <v>118</v>
      </c>
      <c r="B44" s="14" t="s">
        <v>48</v>
      </c>
      <c r="C44" s="15">
        <v>10</v>
      </c>
      <c r="D44" s="14">
        <v>0.33300000000000002</v>
      </c>
      <c r="E44" s="23">
        <f>ROUND(C44*D44,2)</f>
        <v>3.33</v>
      </c>
      <c r="F44" s="16">
        <v>0</v>
      </c>
      <c r="G44" s="23">
        <f>ROUND(E44*F44,2)</f>
        <v>0</v>
      </c>
      <c r="H44" s="23">
        <f>ROUND(E44-G44,2)</f>
        <v>3.33</v>
      </c>
    </row>
    <row r="45" spans="1:8" x14ac:dyDescent="0.25">
      <c r="A45" s="13" t="s">
        <v>37</v>
      </c>
      <c r="C45" s="23"/>
      <c r="E45" s="23"/>
    </row>
    <row r="46" spans="1:8" x14ac:dyDescent="0.25">
      <c r="A46" s="14" t="s">
        <v>38</v>
      </c>
      <c r="B46" s="14" t="s">
        <v>39</v>
      </c>
      <c r="C46" s="15">
        <v>18.690000000000001</v>
      </c>
      <c r="D46" s="14">
        <v>7.1999999999999995E-2</v>
      </c>
      <c r="E46" s="23">
        <f>ROUND(C46*D46,2)</f>
        <v>1.35</v>
      </c>
      <c r="F46" s="16">
        <v>0</v>
      </c>
      <c r="G46" s="23">
        <f>ROUND(E46*F46,2)</f>
        <v>0</v>
      </c>
      <c r="H46" s="23">
        <f>ROUND(E46-G46,2)</f>
        <v>1.35</v>
      </c>
    </row>
    <row r="47" spans="1:8" x14ac:dyDescent="0.25">
      <c r="A47" s="14" t="s">
        <v>133</v>
      </c>
      <c r="B47" s="14" t="s">
        <v>39</v>
      </c>
      <c r="C47" s="15">
        <v>18.690000000000001</v>
      </c>
      <c r="D47" s="14">
        <v>8.5099999999999995E-2</v>
      </c>
      <c r="E47" s="23">
        <f>ROUND(C47*D47,2)</f>
        <v>1.59</v>
      </c>
      <c r="F47" s="16">
        <v>0</v>
      </c>
      <c r="G47" s="23">
        <f>ROUND(E47*F47,2)</f>
        <v>0</v>
      </c>
      <c r="H47" s="23">
        <f>ROUND(E47-G47,2)</f>
        <v>1.59</v>
      </c>
    </row>
    <row r="48" spans="1:8" x14ac:dyDescent="0.25">
      <c r="A48" s="14" t="s">
        <v>91</v>
      </c>
      <c r="B48" s="14" t="s">
        <v>39</v>
      </c>
      <c r="C48" s="15">
        <v>18.690000000000001</v>
      </c>
      <c r="D48" s="14">
        <v>1.18E-2</v>
      </c>
      <c r="E48" s="23">
        <f>ROUND(C48*D48,2)</f>
        <v>0.22</v>
      </c>
      <c r="F48" s="16">
        <v>0</v>
      </c>
      <c r="G48" s="23">
        <f>ROUND(E48*F48,2)</f>
        <v>0</v>
      </c>
      <c r="H48" s="23">
        <f>ROUND(E48-G48,2)</f>
        <v>0.22</v>
      </c>
    </row>
    <row r="49" spans="1:8" x14ac:dyDescent="0.25">
      <c r="A49" s="13" t="s">
        <v>40</v>
      </c>
      <c r="C49" s="23"/>
      <c r="E49" s="23"/>
    </row>
    <row r="50" spans="1:8" x14ac:dyDescent="0.25">
      <c r="A50" s="14" t="s">
        <v>41</v>
      </c>
      <c r="B50" s="14" t="s">
        <v>39</v>
      </c>
      <c r="C50" s="15">
        <v>9.06</v>
      </c>
      <c r="D50" s="14">
        <v>5.1900000000000002E-2</v>
      </c>
      <c r="E50" s="23">
        <f>ROUND(C50*D50,2)</f>
        <v>0.47</v>
      </c>
      <c r="F50" s="16">
        <v>0</v>
      </c>
      <c r="G50" s="23">
        <f>ROUND(E50*F50,2)</f>
        <v>0</v>
      </c>
      <c r="H50" s="23">
        <f>ROUND(E50-G50,2)</f>
        <v>0.47</v>
      </c>
    </row>
    <row r="51" spans="1:8" x14ac:dyDescent="0.25">
      <c r="A51" s="13" t="s">
        <v>43</v>
      </c>
      <c r="C51" s="23"/>
      <c r="E51" s="23"/>
    </row>
    <row r="52" spans="1:8" x14ac:dyDescent="0.25">
      <c r="A52" s="14" t="s">
        <v>42</v>
      </c>
      <c r="B52" s="14" t="s">
        <v>39</v>
      </c>
      <c r="C52" s="15">
        <v>9.06</v>
      </c>
      <c r="D52" s="14">
        <v>5.0799999999999998E-2</v>
      </c>
      <c r="E52" s="23">
        <f>ROUND(C52*D52,2)</f>
        <v>0.46</v>
      </c>
      <c r="F52" s="16">
        <v>0</v>
      </c>
      <c r="G52" s="23">
        <f>ROUND(E52*F52,2)</f>
        <v>0</v>
      </c>
      <c r="H52" s="23">
        <f>ROUND(E52-G52,2)</f>
        <v>0.46</v>
      </c>
    </row>
    <row r="53" spans="1:8" x14ac:dyDescent="0.25">
      <c r="A53" s="14" t="s">
        <v>91</v>
      </c>
      <c r="B53" s="14" t="s">
        <v>39</v>
      </c>
      <c r="C53" s="15">
        <v>9.06</v>
      </c>
      <c r="D53" s="14">
        <v>5.8999999999999999E-3</v>
      </c>
      <c r="E53" s="23">
        <f>ROUND(C53*D53,2)</f>
        <v>0.05</v>
      </c>
      <c r="F53" s="16">
        <v>0</v>
      </c>
      <c r="G53" s="23">
        <f>ROUND(E53*F53,2)</f>
        <v>0</v>
      </c>
      <c r="H53" s="23">
        <f>ROUND(E53-G53,2)</f>
        <v>0.05</v>
      </c>
    </row>
    <row r="54" spans="1:8" x14ac:dyDescent="0.25">
      <c r="A54" s="14" t="s">
        <v>44</v>
      </c>
      <c r="B54" s="14" t="s">
        <v>39</v>
      </c>
      <c r="C54" s="15">
        <v>18.72</v>
      </c>
      <c r="D54" s="14">
        <v>0.14530000000000001</v>
      </c>
      <c r="E54" s="23">
        <f>ROUND(C54*D54,2)</f>
        <v>2.72</v>
      </c>
      <c r="F54" s="16">
        <v>0</v>
      </c>
      <c r="G54" s="23">
        <f>ROUND(E54*F54,2)</f>
        <v>0</v>
      </c>
      <c r="H54" s="23">
        <f>ROUND(E54-G54,2)</f>
        <v>2.72</v>
      </c>
    </row>
    <row r="55" spans="1:8" x14ac:dyDescent="0.25">
      <c r="A55" s="13" t="s">
        <v>45</v>
      </c>
      <c r="C55" s="23"/>
      <c r="E55" s="23"/>
    </row>
    <row r="56" spans="1:8" x14ac:dyDescent="0.25">
      <c r="A56" s="14" t="s">
        <v>38</v>
      </c>
      <c r="B56" s="14" t="s">
        <v>19</v>
      </c>
      <c r="C56" s="15">
        <v>2.86</v>
      </c>
      <c r="D56" s="14">
        <v>1.1121000000000001</v>
      </c>
      <c r="E56" s="23">
        <f>ROUND(C56*D56,2)</f>
        <v>3.18</v>
      </c>
      <c r="F56" s="16">
        <v>0</v>
      </c>
      <c r="G56" s="23">
        <f>ROUND(E56*F56,2)</f>
        <v>0</v>
      </c>
      <c r="H56" s="23">
        <f>ROUND(E56-G56,2)</f>
        <v>3.18</v>
      </c>
    </row>
    <row r="57" spans="1:8" x14ac:dyDescent="0.25">
      <c r="A57" s="14" t="s">
        <v>133</v>
      </c>
      <c r="B57" s="14" t="s">
        <v>19</v>
      </c>
      <c r="C57" s="15">
        <v>2.86</v>
      </c>
      <c r="D57" s="14">
        <v>1.4244000000000001</v>
      </c>
      <c r="E57" s="23">
        <f>ROUND(C57*D57,2)</f>
        <v>4.07</v>
      </c>
      <c r="F57" s="16">
        <v>0</v>
      </c>
      <c r="G57" s="23">
        <f>ROUND(E57*F57,2)</f>
        <v>0</v>
      </c>
      <c r="H57" s="23">
        <f>ROUND(E57-G57,2)</f>
        <v>4.07</v>
      </c>
    </row>
    <row r="58" spans="1:8" x14ac:dyDescent="0.25">
      <c r="A58" s="14" t="s">
        <v>91</v>
      </c>
      <c r="B58" s="14" t="s">
        <v>19</v>
      </c>
      <c r="C58" s="15">
        <v>2.86</v>
      </c>
      <c r="D58" s="14">
        <v>0.1497</v>
      </c>
      <c r="E58" s="23">
        <f>ROUND(C58*D58,2)</f>
        <v>0.43</v>
      </c>
      <c r="F58" s="16">
        <v>0</v>
      </c>
      <c r="G58" s="23">
        <f>ROUND(E58*F58,2)</f>
        <v>0</v>
      </c>
      <c r="H58" s="23">
        <f>ROUND(E58-G58,2)</f>
        <v>0.43</v>
      </c>
    </row>
    <row r="59" spans="1:8" x14ac:dyDescent="0.25">
      <c r="A59" s="14" t="s">
        <v>220</v>
      </c>
      <c r="B59" s="14" t="s">
        <v>19</v>
      </c>
      <c r="C59" s="15">
        <v>2.86</v>
      </c>
      <c r="D59" s="14">
        <v>16.4057</v>
      </c>
      <c r="E59" s="23">
        <f>ROUND(C59*D59,2)</f>
        <v>46.92</v>
      </c>
      <c r="F59" s="16">
        <v>0</v>
      </c>
      <c r="G59" s="23">
        <f>ROUND(E59*F59,2)</f>
        <v>0</v>
      </c>
      <c r="H59" s="23">
        <f>ROUND(E59-G59,2)</f>
        <v>46.92</v>
      </c>
    </row>
    <row r="60" spans="1:8" x14ac:dyDescent="0.25">
      <c r="A60" s="13" t="s">
        <v>47</v>
      </c>
      <c r="C60" s="23"/>
      <c r="E60" s="23"/>
    </row>
    <row r="61" spans="1:8" x14ac:dyDescent="0.25">
      <c r="A61" s="14" t="s">
        <v>42</v>
      </c>
      <c r="B61" s="14" t="s">
        <v>48</v>
      </c>
      <c r="C61" s="15">
        <v>5.24</v>
      </c>
      <c r="D61" s="14">
        <v>1</v>
      </c>
      <c r="E61" s="23">
        <f t="shared" ref="E61:E66" si="0">ROUND(C61*D61,2)</f>
        <v>5.24</v>
      </c>
      <c r="F61" s="16">
        <v>0</v>
      </c>
      <c r="G61" s="23">
        <f t="shared" ref="G61:G66" si="1">ROUND(E61*F61,2)</f>
        <v>0</v>
      </c>
      <c r="H61" s="23">
        <f t="shared" ref="H61:H68" si="2">ROUND(E61-G61,2)</f>
        <v>5.24</v>
      </c>
    </row>
    <row r="62" spans="1:8" x14ac:dyDescent="0.25">
      <c r="A62" s="14" t="s">
        <v>38</v>
      </c>
      <c r="B62" s="14" t="s">
        <v>48</v>
      </c>
      <c r="C62" s="15">
        <v>0.88</v>
      </c>
      <c r="D62" s="14">
        <v>1</v>
      </c>
      <c r="E62" s="23">
        <f t="shared" si="0"/>
        <v>0.88</v>
      </c>
      <c r="F62" s="16">
        <v>0</v>
      </c>
      <c r="G62" s="23">
        <f t="shared" si="1"/>
        <v>0</v>
      </c>
      <c r="H62" s="23">
        <f t="shared" si="2"/>
        <v>0.88</v>
      </c>
    </row>
    <row r="63" spans="1:8" x14ac:dyDescent="0.25">
      <c r="A63" s="14" t="s">
        <v>133</v>
      </c>
      <c r="B63" s="14" t="s">
        <v>48</v>
      </c>
      <c r="C63" s="15">
        <v>4.7699999999999996</v>
      </c>
      <c r="D63" s="14">
        <v>1</v>
      </c>
      <c r="E63" s="23">
        <f t="shared" si="0"/>
        <v>4.7699999999999996</v>
      </c>
      <c r="F63" s="16">
        <v>0</v>
      </c>
      <c r="G63" s="23">
        <f t="shared" si="1"/>
        <v>0</v>
      </c>
      <c r="H63" s="23">
        <f t="shared" si="2"/>
        <v>4.7699999999999996</v>
      </c>
    </row>
    <row r="64" spans="1:8" x14ac:dyDescent="0.25">
      <c r="A64" s="14" t="s">
        <v>91</v>
      </c>
      <c r="B64" s="14" t="s">
        <v>48</v>
      </c>
      <c r="C64" s="15">
        <v>0.22</v>
      </c>
      <c r="D64" s="14">
        <v>1</v>
      </c>
      <c r="E64" s="23">
        <f t="shared" si="0"/>
        <v>0.22</v>
      </c>
      <c r="F64" s="16">
        <v>0</v>
      </c>
      <c r="G64" s="23">
        <f t="shared" si="1"/>
        <v>0</v>
      </c>
      <c r="H64" s="23">
        <f t="shared" si="2"/>
        <v>0.22</v>
      </c>
    </row>
    <row r="65" spans="1:8" x14ac:dyDescent="0.25">
      <c r="A65" s="14" t="s">
        <v>220</v>
      </c>
      <c r="B65" s="14" t="s">
        <v>48</v>
      </c>
      <c r="C65" s="15">
        <v>12</v>
      </c>
      <c r="D65" s="14">
        <v>1</v>
      </c>
      <c r="E65" s="23">
        <f t="shared" si="0"/>
        <v>12</v>
      </c>
      <c r="F65" s="16">
        <v>0</v>
      </c>
      <c r="G65" s="23">
        <f t="shared" si="1"/>
        <v>0</v>
      </c>
      <c r="H65" s="23">
        <f t="shared" si="2"/>
        <v>12</v>
      </c>
    </row>
    <row r="66" spans="1:8" x14ac:dyDescent="0.25">
      <c r="A66" s="9" t="s">
        <v>49</v>
      </c>
      <c r="B66" s="9" t="s">
        <v>48</v>
      </c>
      <c r="C66" s="10">
        <v>15.85</v>
      </c>
      <c r="D66" s="9">
        <v>1</v>
      </c>
      <c r="E66" s="22">
        <f t="shared" si="0"/>
        <v>15.85</v>
      </c>
      <c r="F66" s="11">
        <v>0</v>
      </c>
      <c r="G66" s="22">
        <f t="shared" si="1"/>
        <v>0</v>
      </c>
      <c r="H66" s="22">
        <f t="shared" si="2"/>
        <v>15.85</v>
      </c>
    </row>
    <row r="67" spans="1:8" x14ac:dyDescent="0.25">
      <c r="A67" s="7" t="s">
        <v>50</v>
      </c>
      <c r="C67" s="23"/>
      <c r="E67" s="23">
        <f>SUM(E12:E66)</f>
        <v>428.14000000000016</v>
      </c>
      <c r="G67" s="12">
        <f>SUM(G12:G66)</f>
        <v>0</v>
      </c>
      <c r="H67" s="12">
        <f t="shared" si="2"/>
        <v>428.14</v>
      </c>
    </row>
    <row r="68" spans="1:8" x14ac:dyDescent="0.25">
      <c r="A68" s="7" t="s">
        <v>51</v>
      </c>
      <c r="C68" s="23"/>
      <c r="E68" s="23">
        <f>+E8-E67</f>
        <v>145.57999999999987</v>
      </c>
      <c r="G68" s="12">
        <f>+G8-G67</f>
        <v>0</v>
      </c>
      <c r="H68" s="12">
        <f t="shared" si="2"/>
        <v>145.58000000000001</v>
      </c>
    </row>
    <row r="69" spans="1:8" x14ac:dyDescent="0.25">
      <c r="A69" t="s">
        <v>12</v>
      </c>
      <c r="C69" s="23"/>
      <c r="E69" s="23"/>
    </row>
    <row r="70" spans="1:8" x14ac:dyDescent="0.25">
      <c r="A70" s="7" t="s">
        <v>52</v>
      </c>
      <c r="C70" s="23"/>
      <c r="E70" s="23"/>
    </row>
    <row r="71" spans="1:8" x14ac:dyDescent="0.25">
      <c r="A71" s="14" t="s">
        <v>42</v>
      </c>
      <c r="B71" s="14" t="s">
        <v>48</v>
      </c>
      <c r="C71" s="15">
        <v>11.97</v>
      </c>
      <c r="D71" s="14">
        <v>1</v>
      </c>
      <c r="E71" s="23">
        <f>ROUND(C71*D71,2)</f>
        <v>11.97</v>
      </c>
      <c r="F71" s="16">
        <v>0</v>
      </c>
      <c r="G71" s="23">
        <f>ROUND(E71*F71,2)</f>
        <v>0</v>
      </c>
      <c r="H71" s="23">
        <f t="shared" ref="H71:H78" si="3">ROUND(E71-G71,2)</f>
        <v>11.97</v>
      </c>
    </row>
    <row r="72" spans="1:8" x14ac:dyDescent="0.25">
      <c r="A72" s="14" t="s">
        <v>38</v>
      </c>
      <c r="B72" s="14" t="s">
        <v>48</v>
      </c>
      <c r="C72" s="15">
        <v>6.82</v>
      </c>
      <c r="D72" s="14">
        <v>1</v>
      </c>
      <c r="E72" s="23">
        <f>ROUND(C72*D72,2)</f>
        <v>6.82</v>
      </c>
      <c r="F72" s="16">
        <v>0</v>
      </c>
      <c r="G72" s="23">
        <f>ROUND(E72*F72,2)</f>
        <v>0</v>
      </c>
      <c r="H72" s="23">
        <f t="shared" si="3"/>
        <v>6.82</v>
      </c>
    </row>
    <row r="73" spans="1:8" x14ac:dyDescent="0.25">
      <c r="A73" s="14" t="s">
        <v>133</v>
      </c>
      <c r="B73" s="14" t="s">
        <v>48</v>
      </c>
      <c r="C73" s="15">
        <v>22.85</v>
      </c>
      <c r="D73" s="14">
        <v>1</v>
      </c>
      <c r="E73" s="23">
        <f>ROUND(C73*D73,2)</f>
        <v>22.85</v>
      </c>
      <c r="F73" s="16">
        <v>0</v>
      </c>
      <c r="G73" s="23">
        <f>ROUND(E73*F73,2)</f>
        <v>0</v>
      </c>
      <c r="H73" s="23">
        <f t="shared" si="3"/>
        <v>22.85</v>
      </c>
    </row>
    <row r="74" spans="1:8" x14ac:dyDescent="0.25">
      <c r="A74" s="14" t="s">
        <v>91</v>
      </c>
      <c r="B74" s="14" t="s">
        <v>48</v>
      </c>
      <c r="C74" s="15">
        <v>1.76</v>
      </c>
      <c r="D74" s="14">
        <v>1</v>
      </c>
      <c r="E74" s="23">
        <f>ROUND(C74*D74,2)</f>
        <v>1.76</v>
      </c>
      <c r="F74" s="16">
        <v>0</v>
      </c>
      <c r="G74" s="23">
        <f>ROUND(E74*F74,2)</f>
        <v>0</v>
      </c>
      <c r="H74" s="23">
        <f t="shared" si="3"/>
        <v>1.76</v>
      </c>
    </row>
    <row r="75" spans="1:8" x14ac:dyDescent="0.25">
      <c r="A75" s="9" t="s">
        <v>220</v>
      </c>
      <c r="B75" s="9" t="s">
        <v>48</v>
      </c>
      <c r="C75" s="10">
        <v>56.45</v>
      </c>
      <c r="D75" s="9">
        <v>1</v>
      </c>
      <c r="E75" s="22">
        <f>ROUND(C75*D75,2)</f>
        <v>56.45</v>
      </c>
      <c r="F75" s="11">
        <v>0</v>
      </c>
      <c r="G75" s="22">
        <f>ROUND(E75*F75,2)</f>
        <v>0</v>
      </c>
      <c r="H75" s="22">
        <f t="shared" si="3"/>
        <v>56.45</v>
      </c>
    </row>
    <row r="76" spans="1:8" x14ac:dyDescent="0.25">
      <c r="A76" s="7" t="s">
        <v>53</v>
      </c>
      <c r="C76" s="23"/>
      <c r="E76" s="23">
        <f>SUM(E71:E75)</f>
        <v>99.85</v>
      </c>
      <c r="G76" s="12">
        <f>SUM(G71:G75)</f>
        <v>0</v>
      </c>
      <c r="H76" s="12">
        <f t="shared" si="3"/>
        <v>99.85</v>
      </c>
    </row>
    <row r="77" spans="1:8" x14ac:dyDescent="0.25">
      <c r="A77" s="7" t="s">
        <v>54</v>
      </c>
      <c r="C77" s="23"/>
      <c r="E77" s="23">
        <f>+E67+E76</f>
        <v>527.99000000000012</v>
      </c>
      <c r="G77" s="12">
        <f>+G67+G76</f>
        <v>0</v>
      </c>
      <c r="H77" s="12">
        <f t="shared" si="3"/>
        <v>527.99</v>
      </c>
    </row>
    <row r="78" spans="1:8" x14ac:dyDescent="0.25">
      <c r="A78" s="7" t="s">
        <v>55</v>
      </c>
      <c r="C78" s="23"/>
      <c r="E78" s="23">
        <f>+E8-E77</f>
        <v>45.729999999999905</v>
      </c>
      <c r="G78" s="12">
        <f>+G8-G77</f>
        <v>0</v>
      </c>
      <c r="H78" s="12">
        <f t="shared" si="3"/>
        <v>45.73</v>
      </c>
    </row>
    <row r="79" spans="1:8" x14ac:dyDescent="0.25">
      <c r="A79" t="s">
        <v>119</v>
      </c>
      <c r="C79" s="23"/>
      <c r="E79" s="23"/>
    </row>
    <row r="80" spans="1:8" x14ac:dyDescent="0.25">
      <c r="A80" t="s">
        <v>424</v>
      </c>
      <c r="C80" s="23"/>
      <c r="E80" s="23"/>
    </row>
    <row r="81" spans="1:5" x14ac:dyDescent="0.25">
      <c r="C81" s="23"/>
      <c r="E81" s="23"/>
    </row>
    <row r="82" spans="1:5" x14ac:dyDescent="0.25">
      <c r="A82" s="7" t="s">
        <v>120</v>
      </c>
      <c r="C82" s="23"/>
      <c r="E82" s="23"/>
    </row>
    <row r="83" spans="1:5" x14ac:dyDescent="0.25">
      <c r="A83" s="7" t="s">
        <v>121</v>
      </c>
      <c r="C83" s="23"/>
      <c r="E83" s="23"/>
    </row>
    <row r="98" spans="1:8" x14ac:dyDescent="0.25">
      <c r="A98" t="str" cm="1">
        <f t="array" aca="1" ref="A98" ca="1">MID(CELL("filename",A1),FIND("]",CELL("filename",A1))+1,256)</f>
        <v>soy4</v>
      </c>
    </row>
    <row r="99" spans="1:8" x14ac:dyDescent="0.25">
      <c r="A99" s="7" t="s">
        <v>50</v>
      </c>
      <c r="E99" s="25">
        <f>VLOOKUP(A99,$A$1:$H$98,5,FALSE)</f>
        <v>428.14000000000016</v>
      </c>
    </row>
    <row r="100" spans="1:8" x14ac:dyDescent="0.25">
      <c r="A100" s="7" t="s">
        <v>288</v>
      </c>
      <c r="E100" s="25">
        <f>VLOOKUP(A100,$A$1:$H$98,5,FALSE)</f>
        <v>99.85</v>
      </c>
    </row>
    <row r="101" spans="1:8" x14ac:dyDescent="0.25">
      <c r="A101" s="7" t="s">
        <v>289</v>
      </c>
      <c r="E101" s="25">
        <f t="shared" ref="E101:E102" si="4">VLOOKUP(A101,$A$1:$H$98,5,FALSE)</f>
        <v>527.99000000000012</v>
      </c>
    </row>
    <row r="102" spans="1:8" x14ac:dyDescent="0.25">
      <c r="A102" s="7" t="s">
        <v>55</v>
      </c>
      <c r="E102" s="25">
        <f t="shared" si="4"/>
        <v>45.729999999999905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9597-1EE7-4736-8662-8686A31EB14F}">
  <sheetPr codeName="Sheet72"/>
  <dimension ref="A1:H116"/>
  <sheetViews>
    <sheetView topLeftCell="A4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161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379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124</v>
      </c>
      <c r="B16" s="14" t="s">
        <v>21</v>
      </c>
      <c r="C16" s="15">
        <v>29.1</v>
      </c>
      <c r="D16" s="14">
        <v>0.66</v>
      </c>
      <c r="E16" s="23">
        <f>ROUND(C16*D16,2)</f>
        <v>19.21</v>
      </c>
      <c r="F16" s="16">
        <v>0</v>
      </c>
      <c r="G16" s="23">
        <f>ROUND(E16*F16,2)</f>
        <v>0</v>
      </c>
      <c r="H16" s="23">
        <f>ROUND(E16-G16,2)</f>
        <v>19.21</v>
      </c>
    </row>
    <row r="17" spans="1:8" x14ac:dyDescent="0.25">
      <c r="A17" s="14" t="s">
        <v>22</v>
      </c>
      <c r="B17" s="14" t="s">
        <v>21</v>
      </c>
      <c r="C17" s="15">
        <v>27.09</v>
      </c>
      <c r="D17" s="14">
        <v>1</v>
      </c>
      <c r="E17" s="23">
        <f>ROUND(C17*D17,2)</f>
        <v>27.09</v>
      </c>
      <c r="F17" s="16">
        <v>0</v>
      </c>
      <c r="G17" s="23">
        <f>ROUND(E17*F17,2)</f>
        <v>0</v>
      </c>
      <c r="H17" s="23">
        <f>ROUND(E17-G17,2)</f>
        <v>27.09</v>
      </c>
    </row>
    <row r="18" spans="1:8" x14ac:dyDescent="0.25">
      <c r="A18" s="13" t="s">
        <v>23</v>
      </c>
      <c r="C18" s="23"/>
      <c r="E18" s="23"/>
    </row>
    <row r="19" spans="1:8" x14ac:dyDescent="0.25">
      <c r="A19" s="14" t="s">
        <v>319</v>
      </c>
      <c r="B19" s="14" t="s">
        <v>18</v>
      </c>
      <c r="C19" s="15">
        <v>4.46</v>
      </c>
      <c r="D19" s="14">
        <v>1.6</v>
      </c>
      <c r="E19" s="23">
        <f>ROUND(C19*D19,2)</f>
        <v>7.14</v>
      </c>
      <c r="F19" s="16">
        <v>0</v>
      </c>
      <c r="G19" s="23">
        <f>ROUND(E19*F19,2)</f>
        <v>0</v>
      </c>
      <c r="H19" s="23">
        <f>ROUND(E19-G19,2)</f>
        <v>7.14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64</v>
      </c>
      <c r="E21" s="23">
        <f t="shared" ref="E21:E26" si="0">ROUND(C21*D21,2)</f>
        <v>7.68</v>
      </c>
      <c r="F21" s="16">
        <v>0</v>
      </c>
      <c r="G21" s="23">
        <f t="shared" ref="G21:G26" si="1">ROUND(E21*F21,2)</f>
        <v>0</v>
      </c>
      <c r="H21" s="23">
        <f t="shared" ref="H21:H26" si="2">ROUND(E21-G21,2)</f>
        <v>7.68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139</v>
      </c>
      <c r="B23" s="14" t="s">
        <v>26</v>
      </c>
      <c r="C23" s="15">
        <v>10.19</v>
      </c>
      <c r="D23" s="14">
        <v>2</v>
      </c>
      <c r="E23" s="23">
        <f t="shared" si="0"/>
        <v>20.38</v>
      </c>
      <c r="F23" s="16">
        <v>0</v>
      </c>
      <c r="G23" s="23">
        <f t="shared" si="1"/>
        <v>0</v>
      </c>
      <c r="H23" s="23">
        <f t="shared" si="2"/>
        <v>20.38</v>
      </c>
    </row>
    <row r="24" spans="1:8" x14ac:dyDescent="0.25">
      <c r="A24" s="14" t="s">
        <v>105</v>
      </c>
      <c r="B24" s="14" t="s">
        <v>18</v>
      </c>
      <c r="C24" s="15">
        <v>0.32</v>
      </c>
      <c r="D24" s="14">
        <v>32</v>
      </c>
      <c r="E24" s="23">
        <f t="shared" si="0"/>
        <v>10.24</v>
      </c>
      <c r="F24" s="16">
        <v>0</v>
      </c>
      <c r="G24" s="23">
        <f t="shared" si="1"/>
        <v>0</v>
      </c>
      <c r="H24" s="23">
        <f t="shared" si="2"/>
        <v>10.24</v>
      </c>
    </row>
    <row r="25" spans="1:8" x14ac:dyDescent="0.25">
      <c r="A25" s="14" t="s">
        <v>370</v>
      </c>
      <c r="B25" s="14" t="s">
        <v>26</v>
      </c>
      <c r="C25" s="15">
        <v>6.89</v>
      </c>
      <c r="D25" s="14">
        <v>3.5</v>
      </c>
      <c r="E25" s="23">
        <f t="shared" si="0"/>
        <v>24.12</v>
      </c>
      <c r="F25" s="16">
        <v>0</v>
      </c>
      <c r="G25" s="23">
        <f t="shared" si="1"/>
        <v>0</v>
      </c>
      <c r="H25" s="23">
        <f t="shared" si="2"/>
        <v>24.12</v>
      </c>
    </row>
    <row r="26" spans="1:8" x14ac:dyDescent="0.25">
      <c r="A26" s="14" t="s">
        <v>74</v>
      </c>
      <c r="B26" s="14" t="s">
        <v>26</v>
      </c>
      <c r="C26" s="15">
        <v>10.11</v>
      </c>
      <c r="D26" s="14">
        <v>1</v>
      </c>
      <c r="E26" s="23">
        <f t="shared" si="0"/>
        <v>10.11</v>
      </c>
      <c r="F26" s="16">
        <v>0</v>
      </c>
      <c r="G26" s="23">
        <f t="shared" si="1"/>
        <v>0</v>
      </c>
      <c r="H26" s="23">
        <f t="shared" si="2"/>
        <v>10.11</v>
      </c>
    </row>
    <row r="27" spans="1:8" x14ac:dyDescent="0.25">
      <c r="A27" s="13" t="s">
        <v>27</v>
      </c>
      <c r="C27" s="23"/>
      <c r="E27" s="23"/>
    </row>
    <row r="28" spans="1:8" x14ac:dyDescent="0.25">
      <c r="A28" s="14" t="s">
        <v>140</v>
      </c>
      <c r="B28" s="14" t="s">
        <v>29</v>
      </c>
      <c r="C28" s="15">
        <v>6.75</v>
      </c>
      <c r="D28" s="14">
        <v>0.75</v>
      </c>
      <c r="E28" s="23">
        <f>ROUND(C28*D28,2)</f>
        <v>5.0599999999999996</v>
      </c>
      <c r="F28" s="16">
        <v>0</v>
      </c>
      <c r="G28" s="23">
        <f>ROUND(E28*F28,2)</f>
        <v>0</v>
      </c>
      <c r="H28" s="23">
        <f>ROUND(E28-G28,2)</f>
        <v>5.0599999999999996</v>
      </c>
    </row>
    <row r="29" spans="1:8" x14ac:dyDescent="0.25">
      <c r="A29" s="13" t="s">
        <v>33</v>
      </c>
      <c r="C29" s="23"/>
      <c r="E29" s="23"/>
    </row>
    <row r="30" spans="1:8" x14ac:dyDescent="0.25">
      <c r="A30" s="14" t="s">
        <v>320</v>
      </c>
      <c r="B30" s="14" t="s">
        <v>29</v>
      </c>
      <c r="C30" s="15">
        <v>1.03</v>
      </c>
      <c r="D30" s="14">
        <v>50</v>
      </c>
      <c r="E30" s="23">
        <f>ROUND(C30*D30,2)</f>
        <v>51.5</v>
      </c>
      <c r="F30" s="16">
        <v>0</v>
      </c>
      <c r="G30" s="23">
        <f>ROUND(E30*F30,2)</f>
        <v>0</v>
      </c>
      <c r="H30" s="23">
        <f>ROUND(E30-G30,2)</f>
        <v>51.5</v>
      </c>
    </row>
    <row r="31" spans="1:8" x14ac:dyDescent="0.25">
      <c r="A31" s="13" t="s">
        <v>113</v>
      </c>
      <c r="C31" s="23"/>
      <c r="E31" s="23"/>
    </row>
    <row r="32" spans="1:8" x14ac:dyDescent="0.25">
      <c r="A32" s="14" t="s">
        <v>114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25">
      <c r="A33" s="13" t="s">
        <v>61</v>
      </c>
      <c r="C33" s="23"/>
      <c r="E33" s="23"/>
    </row>
    <row r="34" spans="1:8" x14ac:dyDescent="0.25">
      <c r="A34" s="14" t="s">
        <v>62</v>
      </c>
      <c r="B34" s="14" t="s">
        <v>48</v>
      </c>
      <c r="C34" s="15">
        <v>9</v>
      </c>
      <c r="D34" s="14">
        <v>1</v>
      </c>
      <c r="E34" s="23">
        <f>ROUND(C34*D34,2)</f>
        <v>9</v>
      </c>
      <c r="F34" s="16">
        <v>0</v>
      </c>
      <c r="G34" s="23">
        <f>ROUND(E34*F34,2)</f>
        <v>0</v>
      </c>
      <c r="H34" s="23">
        <f>ROUND(E34-G34,2)</f>
        <v>9</v>
      </c>
    </row>
    <row r="35" spans="1:8" x14ac:dyDescent="0.25">
      <c r="A35" s="13" t="s">
        <v>130</v>
      </c>
      <c r="C35" s="23"/>
      <c r="E35" s="23"/>
    </row>
    <row r="36" spans="1:8" x14ac:dyDescent="0.25">
      <c r="A36" s="14" t="s">
        <v>143</v>
      </c>
      <c r="B36" s="14" t="s">
        <v>123</v>
      </c>
      <c r="C36" s="15">
        <v>0.28999999999999998</v>
      </c>
      <c r="D36" s="14">
        <v>43</v>
      </c>
      <c r="E36" s="23">
        <f>ROUND(C36*D36,2)</f>
        <v>12.47</v>
      </c>
      <c r="F36" s="16">
        <v>0</v>
      </c>
      <c r="G36" s="23">
        <f>ROUND(E36*F36,2)</f>
        <v>0</v>
      </c>
      <c r="H36" s="23">
        <f>ROUND(E36-G36,2)</f>
        <v>12.47</v>
      </c>
    </row>
    <row r="37" spans="1:8" x14ac:dyDescent="0.25">
      <c r="A37" s="13" t="s">
        <v>34</v>
      </c>
      <c r="C37" s="23"/>
      <c r="E37" s="23"/>
    </row>
    <row r="38" spans="1:8" x14ac:dyDescent="0.25">
      <c r="A38" s="14" t="s">
        <v>35</v>
      </c>
      <c r="B38" s="14" t="s">
        <v>36</v>
      </c>
      <c r="C38" s="15">
        <v>51.39</v>
      </c>
      <c r="D38" s="14">
        <v>0.33300000000000002</v>
      </c>
      <c r="E38" s="23">
        <f>ROUND(C38*D38,2)</f>
        <v>17.11</v>
      </c>
      <c r="F38" s="16">
        <v>0</v>
      </c>
      <c r="G38" s="23">
        <f>ROUND(E38*F38,2)</f>
        <v>0</v>
      </c>
      <c r="H38" s="23">
        <f>ROUND(E38-G38,2)</f>
        <v>17.11</v>
      </c>
    </row>
    <row r="39" spans="1:8" x14ac:dyDescent="0.25">
      <c r="A39" s="13" t="s">
        <v>115</v>
      </c>
      <c r="C39" s="23"/>
      <c r="E39" s="23"/>
    </row>
    <row r="40" spans="1:8" x14ac:dyDescent="0.25">
      <c r="A40" s="14" t="s">
        <v>144</v>
      </c>
      <c r="B40" s="14" t="s">
        <v>48</v>
      </c>
      <c r="C40" s="15">
        <v>6.5</v>
      </c>
      <c r="D40" s="14">
        <v>1</v>
      </c>
      <c r="E40" s="23">
        <f>ROUND(C40*D40,2)</f>
        <v>6.5</v>
      </c>
      <c r="F40" s="16">
        <v>0</v>
      </c>
      <c r="G40" s="23">
        <f>ROUND(E40*F40,2)</f>
        <v>0</v>
      </c>
      <c r="H40" s="23">
        <f>ROUND(E40-G40,2)</f>
        <v>6.5</v>
      </c>
    </row>
    <row r="41" spans="1:8" x14ac:dyDescent="0.25">
      <c r="A41" s="13" t="s">
        <v>117</v>
      </c>
      <c r="C41" s="23"/>
      <c r="E41" s="23"/>
    </row>
    <row r="42" spans="1:8" x14ac:dyDescent="0.25">
      <c r="A42" s="14" t="s">
        <v>118</v>
      </c>
      <c r="B42" s="14" t="s">
        <v>48</v>
      </c>
      <c r="C42" s="15">
        <v>10</v>
      </c>
      <c r="D42" s="14">
        <v>0.33300000000000002</v>
      </c>
      <c r="E42" s="23">
        <f>ROUND(C42*D42,2)</f>
        <v>3.33</v>
      </c>
      <c r="F42" s="16">
        <v>0</v>
      </c>
      <c r="G42" s="23">
        <f>ROUND(E42*F42,2)</f>
        <v>0</v>
      </c>
      <c r="H42" s="23">
        <f>ROUND(E42-G42,2)</f>
        <v>3.33</v>
      </c>
    </row>
    <row r="43" spans="1:8" x14ac:dyDescent="0.25">
      <c r="A43" s="13" t="s">
        <v>37</v>
      </c>
      <c r="C43" s="23"/>
      <c r="E43" s="23"/>
    </row>
    <row r="44" spans="1:8" x14ac:dyDescent="0.25">
      <c r="A44" s="14" t="s">
        <v>38</v>
      </c>
      <c r="B44" s="14" t="s">
        <v>39</v>
      </c>
      <c r="C44" s="15">
        <v>18.690000000000001</v>
      </c>
      <c r="D44" s="14">
        <v>0.1764</v>
      </c>
      <c r="E44" s="23">
        <f>ROUND(C44*D44,2)</f>
        <v>3.3</v>
      </c>
      <c r="F44" s="16">
        <v>0</v>
      </c>
      <c r="G44" s="23">
        <f>ROUND(E44*F44,2)</f>
        <v>0</v>
      </c>
      <c r="H44" s="23">
        <f>ROUND(E44-G44,2)</f>
        <v>3.3</v>
      </c>
    </row>
    <row r="45" spans="1:8" x14ac:dyDescent="0.25">
      <c r="A45" s="14" t="s">
        <v>133</v>
      </c>
      <c r="B45" s="14" t="s">
        <v>39</v>
      </c>
      <c r="C45" s="15">
        <v>18.690000000000001</v>
      </c>
      <c r="D45" s="14">
        <v>8.5099999999999995E-2</v>
      </c>
      <c r="E45" s="23">
        <f>ROUND(C45*D45,2)</f>
        <v>1.59</v>
      </c>
      <c r="F45" s="16">
        <v>0</v>
      </c>
      <c r="G45" s="23">
        <f>ROUND(E45*F45,2)</f>
        <v>0</v>
      </c>
      <c r="H45" s="23">
        <f>ROUND(E45-G45,2)</f>
        <v>1.59</v>
      </c>
    </row>
    <row r="46" spans="1:8" x14ac:dyDescent="0.25">
      <c r="A46" s="14" t="s">
        <v>91</v>
      </c>
      <c r="B46" s="14" t="s">
        <v>39</v>
      </c>
      <c r="C46" s="15">
        <v>18.690000000000001</v>
      </c>
      <c r="D46" s="14">
        <v>3.5299999999999998E-2</v>
      </c>
      <c r="E46" s="23">
        <f>ROUND(C46*D46,2)</f>
        <v>0.66</v>
      </c>
      <c r="F46" s="16">
        <v>0</v>
      </c>
      <c r="G46" s="23">
        <f>ROUND(E46*F46,2)</f>
        <v>0</v>
      </c>
      <c r="H46" s="23">
        <f>ROUND(E46-G46,2)</f>
        <v>0.66</v>
      </c>
    </row>
    <row r="47" spans="1:8" x14ac:dyDescent="0.25">
      <c r="A47" s="13" t="s">
        <v>43</v>
      </c>
      <c r="C47" s="23"/>
      <c r="E47" s="23"/>
    </row>
    <row r="48" spans="1:8" x14ac:dyDescent="0.25">
      <c r="A48" s="14" t="s">
        <v>42</v>
      </c>
      <c r="B48" s="14" t="s">
        <v>39</v>
      </c>
      <c r="C48" s="15">
        <v>9.06</v>
      </c>
      <c r="D48" s="14">
        <v>4.7100000000000003E-2</v>
      </c>
      <c r="E48" s="23">
        <f>ROUND(C48*D48,2)</f>
        <v>0.43</v>
      </c>
      <c r="F48" s="16">
        <v>0</v>
      </c>
      <c r="G48" s="23">
        <f>ROUND(E48*F48,2)</f>
        <v>0</v>
      </c>
      <c r="H48" s="23">
        <f>ROUND(E48-G48,2)</f>
        <v>0.43</v>
      </c>
    </row>
    <row r="49" spans="1:8" x14ac:dyDescent="0.25">
      <c r="A49" s="14" t="s">
        <v>91</v>
      </c>
      <c r="B49" s="14" t="s">
        <v>39</v>
      </c>
      <c r="C49" s="15">
        <v>9.06</v>
      </c>
      <c r="D49" s="14">
        <v>1.7600000000000001E-2</v>
      </c>
      <c r="E49" s="23">
        <f>ROUND(C49*D49,2)</f>
        <v>0.16</v>
      </c>
      <c r="F49" s="16">
        <v>0</v>
      </c>
      <c r="G49" s="23">
        <f>ROUND(E49*F49,2)</f>
        <v>0</v>
      </c>
      <c r="H49" s="23">
        <f>ROUND(E49-G49,2)</f>
        <v>0.16</v>
      </c>
    </row>
    <row r="50" spans="1:8" x14ac:dyDescent="0.25">
      <c r="A50" s="14" t="s">
        <v>44</v>
      </c>
      <c r="B50" s="14" t="s">
        <v>39</v>
      </c>
      <c r="C50" s="15">
        <v>18.68</v>
      </c>
      <c r="D50" s="14">
        <v>0.2671</v>
      </c>
      <c r="E50" s="23">
        <f>ROUND(C50*D50,2)</f>
        <v>4.99</v>
      </c>
      <c r="F50" s="16">
        <v>0</v>
      </c>
      <c r="G50" s="23">
        <f>ROUND(E50*F50,2)</f>
        <v>0</v>
      </c>
      <c r="H50" s="23">
        <f>ROUND(E50-G50,2)</f>
        <v>4.99</v>
      </c>
    </row>
    <row r="51" spans="1:8" x14ac:dyDescent="0.25">
      <c r="A51" s="13" t="s">
        <v>45</v>
      </c>
      <c r="C51" s="23"/>
      <c r="E51" s="23"/>
    </row>
    <row r="52" spans="1:8" x14ac:dyDescent="0.25">
      <c r="A52" s="14" t="s">
        <v>38</v>
      </c>
      <c r="B52" s="14" t="s">
        <v>19</v>
      </c>
      <c r="C52" s="15">
        <v>2.86</v>
      </c>
      <c r="D52" s="14">
        <v>2.7244000000000002</v>
      </c>
      <c r="E52" s="23">
        <f>ROUND(C52*D52,2)</f>
        <v>7.79</v>
      </c>
      <c r="F52" s="16">
        <v>0</v>
      </c>
      <c r="G52" s="23">
        <f>ROUND(E52*F52,2)</f>
        <v>0</v>
      </c>
      <c r="H52" s="23">
        <f>ROUND(E52-G52,2)</f>
        <v>7.79</v>
      </c>
    </row>
    <row r="53" spans="1:8" x14ac:dyDescent="0.25">
      <c r="A53" s="14" t="s">
        <v>133</v>
      </c>
      <c r="B53" s="14" t="s">
        <v>19</v>
      </c>
      <c r="C53" s="15">
        <v>2.86</v>
      </c>
      <c r="D53" s="14">
        <v>1.4244000000000001</v>
      </c>
      <c r="E53" s="23">
        <f>ROUND(C53*D53,2)</f>
        <v>4.07</v>
      </c>
      <c r="F53" s="16">
        <v>0</v>
      </c>
      <c r="G53" s="23">
        <f>ROUND(E53*F53,2)</f>
        <v>0</v>
      </c>
      <c r="H53" s="23">
        <f>ROUND(E53-G53,2)</f>
        <v>4.07</v>
      </c>
    </row>
    <row r="54" spans="1:8" x14ac:dyDescent="0.25">
      <c r="A54" s="14" t="s">
        <v>91</v>
      </c>
      <c r="B54" s="14" t="s">
        <v>19</v>
      </c>
      <c r="C54" s="15">
        <v>2.86</v>
      </c>
      <c r="D54" s="14">
        <v>0.44900000000000001</v>
      </c>
      <c r="E54" s="23">
        <f>ROUND(C54*D54,2)</f>
        <v>1.28</v>
      </c>
      <c r="F54" s="16">
        <v>0</v>
      </c>
      <c r="G54" s="23">
        <f>ROUND(E54*F54,2)</f>
        <v>0</v>
      </c>
      <c r="H54" s="23">
        <f>ROUND(E54-G54,2)</f>
        <v>1.28</v>
      </c>
    </row>
    <row r="55" spans="1:8" x14ac:dyDescent="0.25">
      <c r="A55" s="13" t="s">
        <v>47</v>
      </c>
      <c r="C55" s="23"/>
      <c r="E55" s="23"/>
    </row>
    <row r="56" spans="1:8" x14ac:dyDescent="0.25">
      <c r="A56" s="14" t="s">
        <v>42</v>
      </c>
      <c r="B56" s="14" t="s">
        <v>48</v>
      </c>
      <c r="C56" s="15">
        <v>7.02</v>
      </c>
      <c r="D56" s="14">
        <v>1</v>
      </c>
      <c r="E56" s="23">
        <f>ROUND(C56*D56,2)</f>
        <v>7.02</v>
      </c>
      <c r="F56" s="16">
        <v>0</v>
      </c>
      <c r="G56" s="23">
        <f>ROUND(E56*F56,2)</f>
        <v>0</v>
      </c>
      <c r="H56" s="23">
        <f t="shared" ref="H56:H62" si="3">ROUND(E56-G56,2)</f>
        <v>7.02</v>
      </c>
    </row>
    <row r="57" spans="1:8" x14ac:dyDescent="0.25">
      <c r="A57" s="14" t="s">
        <v>38</v>
      </c>
      <c r="B57" s="14" t="s">
        <v>48</v>
      </c>
      <c r="C57" s="15">
        <v>2.16</v>
      </c>
      <c r="D57" s="14">
        <v>1</v>
      </c>
      <c r="E57" s="23">
        <f>ROUND(C57*D57,2)</f>
        <v>2.16</v>
      </c>
      <c r="F57" s="16">
        <v>0</v>
      </c>
      <c r="G57" s="23">
        <f>ROUND(E57*F57,2)</f>
        <v>0</v>
      </c>
      <c r="H57" s="23">
        <f t="shared" si="3"/>
        <v>2.16</v>
      </c>
    </row>
    <row r="58" spans="1:8" x14ac:dyDescent="0.25">
      <c r="A58" s="14" t="s">
        <v>133</v>
      </c>
      <c r="B58" s="14" t="s">
        <v>48</v>
      </c>
      <c r="C58" s="15">
        <v>4.7699999999999996</v>
      </c>
      <c r="D58" s="14">
        <v>1</v>
      </c>
      <c r="E58" s="23">
        <f>ROUND(C58*D58,2)</f>
        <v>4.7699999999999996</v>
      </c>
      <c r="F58" s="16">
        <v>0</v>
      </c>
      <c r="G58" s="23">
        <f>ROUND(E58*F58,2)</f>
        <v>0</v>
      </c>
      <c r="H58" s="23">
        <f t="shared" si="3"/>
        <v>4.7699999999999996</v>
      </c>
    </row>
    <row r="59" spans="1:8" x14ac:dyDescent="0.25">
      <c r="A59" s="14" t="s">
        <v>91</v>
      </c>
      <c r="B59" s="14" t="s">
        <v>48</v>
      </c>
      <c r="C59" s="15">
        <v>0.66</v>
      </c>
      <c r="D59" s="14">
        <v>1</v>
      </c>
      <c r="E59" s="23">
        <f>ROUND(C59*D59,2)</f>
        <v>0.66</v>
      </c>
      <c r="F59" s="16">
        <v>0</v>
      </c>
      <c r="G59" s="23">
        <f>ROUND(E59*F59,2)</f>
        <v>0</v>
      </c>
      <c r="H59" s="23">
        <f t="shared" si="3"/>
        <v>0.66</v>
      </c>
    </row>
    <row r="60" spans="1:8" x14ac:dyDescent="0.25">
      <c r="A60" s="9" t="s">
        <v>49</v>
      </c>
      <c r="B60" s="9" t="s">
        <v>48</v>
      </c>
      <c r="C60" s="10">
        <v>14.15</v>
      </c>
      <c r="D60" s="9">
        <v>1</v>
      </c>
      <c r="E60" s="22">
        <f>ROUND(C60*D60,2)</f>
        <v>14.15</v>
      </c>
      <c r="F60" s="11">
        <v>0</v>
      </c>
      <c r="G60" s="22">
        <f>ROUND(E60*F60,2)</f>
        <v>0</v>
      </c>
      <c r="H60" s="22">
        <f t="shared" si="3"/>
        <v>14.15</v>
      </c>
    </row>
    <row r="61" spans="1:8" x14ac:dyDescent="0.25">
      <c r="A61" s="7" t="s">
        <v>50</v>
      </c>
      <c r="C61" s="23"/>
      <c r="E61" s="23">
        <f>SUM(E12:E60)</f>
        <v>311.63</v>
      </c>
      <c r="G61" s="12">
        <f>SUM(G12:G60)</f>
        <v>0</v>
      </c>
      <c r="H61" s="12">
        <f t="shared" si="3"/>
        <v>311.63</v>
      </c>
    </row>
    <row r="62" spans="1:8" x14ac:dyDescent="0.25">
      <c r="A62" s="7" t="s">
        <v>51</v>
      </c>
      <c r="C62" s="23"/>
      <c r="E62" s="23">
        <f>+E8-E61</f>
        <v>262.09000000000003</v>
      </c>
      <c r="G62" s="12">
        <f>+G8-G61</f>
        <v>0</v>
      </c>
      <c r="H62" s="12">
        <f t="shared" si="3"/>
        <v>262.08999999999997</v>
      </c>
    </row>
    <row r="63" spans="1:8" x14ac:dyDescent="0.25">
      <c r="A63" t="s">
        <v>12</v>
      </c>
      <c r="C63" s="23"/>
      <c r="E63" s="23"/>
    </row>
    <row r="64" spans="1:8" x14ac:dyDescent="0.25">
      <c r="A64" s="7" t="s">
        <v>52</v>
      </c>
      <c r="C64" s="23"/>
      <c r="E64" s="23"/>
    </row>
    <row r="65" spans="1:8" x14ac:dyDescent="0.25">
      <c r="A65" s="14" t="s">
        <v>42</v>
      </c>
      <c r="B65" s="14" t="s">
        <v>48</v>
      </c>
      <c r="C65" s="15">
        <v>18.75</v>
      </c>
      <c r="D65" s="14">
        <v>1</v>
      </c>
      <c r="E65" s="23">
        <f>ROUND(C65*D65,2)</f>
        <v>18.75</v>
      </c>
      <c r="F65" s="16">
        <v>0</v>
      </c>
      <c r="G65" s="23">
        <f>ROUND(E65*F65,2)</f>
        <v>0</v>
      </c>
      <c r="H65" s="23">
        <f t="shared" ref="H65:H71" si="4">ROUND(E65-G65,2)</f>
        <v>18.75</v>
      </c>
    </row>
    <row r="66" spans="1:8" x14ac:dyDescent="0.25">
      <c r="A66" s="14" t="s">
        <v>38</v>
      </c>
      <c r="B66" s="14" t="s">
        <v>48</v>
      </c>
      <c r="C66" s="15">
        <v>16.72</v>
      </c>
      <c r="D66" s="14">
        <v>1</v>
      </c>
      <c r="E66" s="23">
        <f>ROUND(C66*D66,2)</f>
        <v>16.72</v>
      </c>
      <c r="F66" s="16">
        <v>0</v>
      </c>
      <c r="G66" s="23">
        <f>ROUND(E66*F66,2)</f>
        <v>0</v>
      </c>
      <c r="H66" s="23">
        <f t="shared" si="4"/>
        <v>16.72</v>
      </c>
    </row>
    <row r="67" spans="1:8" x14ac:dyDescent="0.25">
      <c r="A67" s="14" t="s">
        <v>133</v>
      </c>
      <c r="B67" s="14" t="s">
        <v>48</v>
      </c>
      <c r="C67" s="15">
        <v>22.85</v>
      </c>
      <c r="D67" s="14">
        <v>1</v>
      </c>
      <c r="E67" s="23">
        <f>ROUND(C67*D67,2)</f>
        <v>22.85</v>
      </c>
      <c r="F67" s="16">
        <v>0</v>
      </c>
      <c r="G67" s="23">
        <f>ROUND(E67*F67,2)</f>
        <v>0</v>
      </c>
      <c r="H67" s="23">
        <f t="shared" si="4"/>
        <v>22.85</v>
      </c>
    </row>
    <row r="68" spans="1:8" x14ac:dyDescent="0.25">
      <c r="A68" s="9" t="s">
        <v>91</v>
      </c>
      <c r="B68" s="9" t="s">
        <v>48</v>
      </c>
      <c r="C68" s="10">
        <v>5.28</v>
      </c>
      <c r="D68" s="9">
        <v>1</v>
      </c>
      <c r="E68" s="22">
        <f>ROUND(C68*D68,2)</f>
        <v>5.28</v>
      </c>
      <c r="F68" s="11">
        <v>0</v>
      </c>
      <c r="G68" s="22">
        <f>ROUND(E68*F68,2)</f>
        <v>0</v>
      </c>
      <c r="H68" s="22">
        <f t="shared" si="4"/>
        <v>5.28</v>
      </c>
    </row>
    <row r="69" spans="1:8" x14ac:dyDescent="0.25">
      <c r="A69" s="7" t="s">
        <v>53</v>
      </c>
      <c r="C69" s="23"/>
      <c r="E69" s="23">
        <f>SUM(E65:E68)</f>
        <v>63.6</v>
      </c>
      <c r="G69" s="12">
        <f>SUM(G65:G68)</f>
        <v>0</v>
      </c>
      <c r="H69" s="12">
        <f t="shared" si="4"/>
        <v>63.6</v>
      </c>
    </row>
    <row r="70" spans="1:8" x14ac:dyDescent="0.25">
      <c r="A70" s="7" t="s">
        <v>54</v>
      </c>
      <c r="C70" s="23"/>
      <c r="E70" s="23">
        <f>+E61+E69</f>
        <v>375.23</v>
      </c>
      <c r="G70" s="12">
        <f>+G61+G69</f>
        <v>0</v>
      </c>
      <c r="H70" s="12">
        <f t="shared" si="4"/>
        <v>375.23</v>
      </c>
    </row>
    <row r="71" spans="1:8" x14ac:dyDescent="0.25">
      <c r="A71" s="7" t="s">
        <v>55</v>
      </c>
      <c r="C71" s="23"/>
      <c r="E71" s="23">
        <f>+E8-E70</f>
        <v>198.49</v>
      </c>
      <c r="G71" s="12">
        <f>+G8-G70</f>
        <v>0</v>
      </c>
      <c r="H71" s="12">
        <f t="shared" si="4"/>
        <v>198.49</v>
      </c>
    </row>
    <row r="72" spans="1:8" x14ac:dyDescent="0.25">
      <c r="A72" t="s">
        <v>119</v>
      </c>
      <c r="C72" s="23"/>
      <c r="E72" s="23"/>
    </row>
    <row r="73" spans="1:8" x14ac:dyDescent="0.25">
      <c r="A73" t="s">
        <v>424</v>
      </c>
      <c r="C73" s="23"/>
      <c r="E73" s="23"/>
    </row>
    <row r="74" spans="1:8" x14ac:dyDescent="0.25">
      <c r="C74" s="23"/>
      <c r="E74" s="23"/>
    </row>
    <row r="75" spans="1:8" x14ac:dyDescent="0.25">
      <c r="A75" s="7" t="s">
        <v>120</v>
      </c>
      <c r="C75" s="23"/>
      <c r="E75" s="23"/>
    </row>
    <row r="76" spans="1:8" x14ac:dyDescent="0.25">
      <c r="A76" s="7" t="s">
        <v>121</v>
      </c>
      <c r="C76" s="23"/>
      <c r="E76" s="23"/>
    </row>
    <row r="98" spans="1:8" x14ac:dyDescent="0.25">
      <c r="A98" t="str" cm="1">
        <f t="array" aca="1" ref="A98" ca="1">MID(CELL("filename",A1),FIND("]",CELL("filename",A1))+1,256)</f>
        <v>soy5</v>
      </c>
    </row>
    <row r="99" spans="1:8" x14ac:dyDescent="0.25">
      <c r="A99" s="7" t="s">
        <v>50</v>
      </c>
      <c r="E99" s="25">
        <f>VLOOKUP(A99,$A$1:$H$98,5,FALSE)</f>
        <v>311.63</v>
      </c>
    </row>
    <row r="100" spans="1:8" x14ac:dyDescent="0.25">
      <c r="A100" s="7" t="s">
        <v>288</v>
      </c>
      <c r="E100" s="25">
        <f>VLOOKUP(A100,$A$1:$H$98,5,FALSE)</f>
        <v>63.6</v>
      </c>
    </row>
    <row r="101" spans="1:8" x14ac:dyDescent="0.25">
      <c r="A101" s="7" t="s">
        <v>289</v>
      </c>
      <c r="E101" s="25">
        <f t="shared" ref="E101:E102" si="5">VLOOKUP(A101,$A$1:$H$98,5,FALSE)</f>
        <v>375.23</v>
      </c>
    </row>
    <row r="102" spans="1:8" x14ac:dyDescent="0.25">
      <c r="A102" s="7" t="s">
        <v>55</v>
      </c>
      <c r="E102" s="25">
        <f t="shared" si="5"/>
        <v>198.49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1585-02AE-4A4F-BA1E-E4275B1F1E21}">
  <sheetPr codeName="Sheet73"/>
  <dimension ref="A1:H116"/>
  <sheetViews>
    <sheetView topLeftCell="A10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213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378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1</v>
      </c>
      <c r="E12" s="23">
        <f>ROUND(C12*D12,2)</f>
        <v>8.0500000000000007</v>
      </c>
      <c r="F12" s="16">
        <v>0</v>
      </c>
      <c r="G12" s="23">
        <f>ROUND(E12*F12,2)</f>
        <v>0</v>
      </c>
      <c r="H12" s="23">
        <f>ROUND(E12-G12,2)</f>
        <v>8.0500000000000007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124</v>
      </c>
      <c r="B16" s="14" t="s">
        <v>21</v>
      </c>
      <c r="C16" s="15">
        <v>29.1</v>
      </c>
      <c r="D16" s="14">
        <v>0.66</v>
      </c>
      <c r="E16" s="23">
        <f>ROUND(C16*D16,2)</f>
        <v>19.21</v>
      </c>
      <c r="F16" s="16">
        <v>0</v>
      </c>
      <c r="G16" s="23">
        <f>ROUND(E16*F16,2)</f>
        <v>0</v>
      </c>
      <c r="H16" s="23">
        <f>ROUND(E16-G16,2)</f>
        <v>19.21</v>
      </c>
    </row>
    <row r="17" spans="1:8" x14ac:dyDescent="0.25">
      <c r="A17" s="14" t="s">
        <v>22</v>
      </c>
      <c r="B17" s="14" t="s">
        <v>21</v>
      </c>
      <c r="C17" s="15">
        <v>27.09</v>
      </c>
      <c r="D17" s="14">
        <v>1</v>
      </c>
      <c r="E17" s="23">
        <f>ROUND(C17*D17,2)</f>
        <v>27.09</v>
      </c>
      <c r="F17" s="16">
        <v>0</v>
      </c>
      <c r="G17" s="23">
        <f>ROUND(E17*F17,2)</f>
        <v>0</v>
      </c>
      <c r="H17" s="23">
        <f>ROUND(E17-G17,2)</f>
        <v>27.09</v>
      </c>
    </row>
    <row r="18" spans="1:8" x14ac:dyDescent="0.25">
      <c r="A18" s="13" t="s">
        <v>23</v>
      </c>
      <c r="C18" s="23"/>
      <c r="E18" s="23"/>
    </row>
    <row r="19" spans="1:8" x14ac:dyDescent="0.25">
      <c r="A19" s="14" t="s">
        <v>319</v>
      </c>
      <c r="B19" s="14" t="s">
        <v>18</v>
      </c>
      <c r="C19" s="15">
        <v>4.46</v>
      </c>
      <c r="D19" s="14">
        <v>1.6</v>
      </c>
      <c r="E19" s="23">
        <f>ROUND(C19*D19,2)</f>
        <v>7.14</v>
      </c>
      <c r="F19" s="16">
        <v>0</v>
      </c>
      <c r="G19" s="23">
        <f>ROUND(E19*F19,2)</f>
        <v>0</v>
      </c>
      <c r="H19" s="23">
        <f>ROUND(E19-G19,2)</f>
        <v>7.14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64</v>
      </c>
      <c r="E21" s="23">
        <f t="shared" ref="E21:E27" si="0">ROUND(C21*D21,2)</f>
        <v>7.68</v>
      </c>
      <c r="F21" s="16">
        <v>0</v>
      </c>
      <c r="G21" s="23">
        <f t="shared" ref="G21:G27" si="1">ROUND(E21*F21,2)</f>
        <v>0</v>
      </c>
      <c r="H21" s="23">
        <f t="shared" ref="H21:H27" si="2">ROUND(E21-G21,2)</f>
        <v>7.68</v>
      </c>
    </row>
    <row r="22" spans="1:8" x14ac:dyDescent="0.25">
      <c r="A22" s="14" t="s">
        <v>104</v>
      </c>
      <c r="B22" s="14" t="s">
        <v>26</v>
      </c>
      <c r="C22" s="15">
        <v>15.01</v>
      </c>
      <c r="D22" s="14">
        <v>1</v>
      </c>
      <c r="E22" s="23">
        <f t="shared" si="0"/>
        <v>15.01</v>
      </c>
      <c r="F22" s="16">
        <v>0</v>
      </c>
      <c r="G22" s="23">
        <f t="shared" si="1"/>
        <v>0</v>
      </c>
      <c r="H22" s="23">
        <f t="shared" si="2"/>
        <v>15.01</v>
      </c>
    </row>
    <row r="23" spans="1:8" x14ac:dyDescent="0.25">
      <c r="A23" s="14" t="s">
        <v>221</v>
      </c>
      <c r="B23" s="14" t="s">
        <v>18</v>
      </c>
      <c r="C23" s="15">
        <v>7.75</v>
      </c>
      <c r="D23" s="14">
        <v>3.5</v>
      </c>
      <c r="E23" s="23">
        <f t="shared" si="0"/>
        <v>27.13</v>
      </c>
      <c r="F23" s="16">
        <v>0</v>
      </c>
      <c r="G23" s="23">
        <f t="shared" si="1"/>
        <v>0</v>
      </c>
      <c r="H23" s="23">
        <f t="shared" si="2"/>
        <v>27.13</v>
      </c>
    </row>
    <row r="24" spans="1:8" x14ac:dyDescent="0.25">
      <c r="A24" s="14" t="s">
        <v>105</v>
      </c>
      <c r="B24" s="14" t="s">
        <v>18</v>
      </c>
      <c r="C24" s="15">
        <v>0.32</v>
      </c>
      <c r="D24" s="14">
        <v>64</v>
      </c>
      <c r="E24" s="23">
        <f t="shared" si="0"/>
        <v>20.48</v>
      </c>
      <c r="F24" s="16">
        <v>0</v>
      </c>
      <c r="G24" s="23">
        <f t="shared" si="1"/>
        <v>0</v>
      </c>
      <c r="H24" s="23">
        <f t="shared" si="2"/>
        <v>20.48</v>
      </c>
    </row>
    <row r="25" spans="1:8" x14ac:dyDescent="0.25">
      <c r="A25" s="14" t="s">
        <v>139</v>
      </c>
      <c r="B25" s="14" t="s">
        <v>26</v>
      </c>
      <c r="C25" s="15">
        <v>10.19</v>
      </c>
      <c r="D25" s="14">
        <v>2</v>
      </c>
      <c r="E25" s="23">
        <f t="shared" si="0"/>
        <v>20.38</v>
      </c>
      <c r="F25" s="16">
        <v>0</v>
      </c>
      <c r="G25" s="23">
        <f t="shared" si="1"/>
        <v>0</v>
      </c>
      <c r="H25" s="23">
        <f t="shared" si="2"/>
        <v>20.38</v>
      </c>
    </row>
    <row r="26" spans="1:8" x14ac:dyDescent="0.25">
      <c r="A26" s="14" t="s">
        <v>370</v>
      </c>
      <c r="B26" s="14" t="s">
        <v>26</v>
      </c>
      <c r="C26" s="15">
        <v>6.89</v>
      </c>
      <c r="D26" s="14">
        <v>3.5</v>
      </c>
      <c r="E26" s="23">
        <f t="shared" si="0"/>
        <v>24.12</v>
      </c>
      <c r="F26" s="16">
        <v>0</v>
      </c>
      <c r="G26" s="23">
        <f t="shared" si="1"/>
        <v>0</v>
      </c>
      <c r="H26" s="23">
        <f t="shared" si="2"/>
        <v>24.12</v>
      </c>
    </row>
    <row r="27" spans="1:8" x14ac:dyDescent="0.25">
      <c r="A27" s="14" t="s">
        <v>74</v>
      </c>
      <c r="B27" s="14" t="s">
        <v>26</v>
      </c>
      <c r="C27" s="15">
        <v>10.11</v>
      </c>
      <c r="D27" s="14">
        <v>1</v>
      </c>
      <c r="E27" s="23">
        <f t="shared" si="0"/>
        <v>10.11</v>
      </c>
      <c r="F27" s="16">
        <v>0</v>
      </c>
      <c r="G27" s="23">
        <f t="shared" si="1"/>
        <v>0</v>
      </c>
      <c r="H27" s="23">
        <f t="shared" si="2"/>
        <v>10.11</v>
      </c>
    </row>
    <row r="28" spans="1:8" x14ac:dyDescent="0.25">
      <c r="A28" s="13" t="s">
        <v>27</v>
      </c>
      <c r="C28" s="23"/>
      <c r="E28" s="23"/>
    </row>
    <row r="29" spans="1:8" x14ac:dyDescent="0.25">
      <c r="A29" s="14" t="s">
        <v>222</v>
      </c>
      <c r="B29" s="14" t="s">
        <v>18</v>
      </c>
      <c r="C29" s="15">
        <v>2.4500000000000002</v>
      </c>
      <c r="D29" s="14">
        <v>1</v>
      </c>
      <c r="E29" s="23">
        <f>ROUND(C29*D29,2)</f>
        <v>2.4500000000000002</v>
      </c>
      <c r="F29" s="16">
        <v>0</v>
      </c>
      <c r="G29" s="23">
        <f>ROUND(E29*F29,2)</f>
        <v>0</v>
      </c>
      <c r="H29" s="23">
        <f>ROUND(E29-G29,2)</f>
        <v>2.4500000000000002</v>
      </c>
    </row>
    <row r="30" spans="1:8" x14ac:dyDescent="0.25">
      <c r="A30" s="14" t="s">
        <v>110</v>
      </c>
      <c r="B30" s="14" t="s">
        <v>18</v>
      </c>
      <c r="C30" s="15">
        <v>0.48</v>
      </c>
      <c r="D30" s="14">
        <v>1.05</v>
      </c>
      <c r="E30" s="23">
        <f>ROUND(C30*D30,2)</f>
        <v>0.5</v>
      </c>
      <c r="F30" s="16">
        <v>0</v>
      </c>
      <c r="G30" s="23">
        <f>ROUND(E30*F30,2)</f>
        <v>0</v>
      </c>
      <c r="H30" s="23">
        <f>ROUND(E30-G30,2)</f>
        <v>0.5</v>
      </c>
    </row>
    <row r="31" spans="1:8" x14ac:dyDescent="0.25">
      <c r="A31" s="13" t="s">
        <v>33</v>
      </c>
      <c r="C31" s="23"/>
      <c r="E31" s="23"/>
    </row>
    <row r="32" spans="1:8" x14ac:dyDescent="0.25">
      <c r="A32" s="14" t="s">
        <v>320</v>
      </c>
      <c r="B32" s="14" t="s">
        <v>29</v>
      </c>
      <c r="C32" s="15">
        <v>1.03</v>
      </c>
      <c r="D32" s="14">
        <v>50</v>
      </c>
      <c r="E32" s="23">
        <f>ROUND(C32*D32,2)</f>
        <v>51.5</v>
      </c>
      <c r="F32" s="16">
        <v>0</v>
      </c>
      <c r="G32" s="23">
        <f>ROUND(E32*F32,2)</f>
        <v>0</v>
      </c>
      <c r="H32" s="23">
        <f>ROUND(E32-G32,2)</f>
        <v>51.5</v>
      </c>
    </row>
    <row r="33" spans="1:8" x14ac:dyDescent="0.25">
      <c r="A33" s="13" t="s">
        <v>113</v>
      </c>
      <c r="C33" s="23"/>
      <c r="E33" s="23"/>
    </row>
    <row r="34" spans="1:8" x14ac:dyDescent="0.25">
      <c r="A34" s="14" t="s">
        <v>114</v>
      </c>
      <c r="B34" s="14" t="s">
        <v>26</v>
      </c>
      <c r="C34" s="15">
        <v>3.3</v>
      </c>
      <c r="D34" s="14">
        <v>1.45</v>
      </c>
      <c r="E34" s="23">
        <f>ROUND(C34*D34,2)</f>
        <v>4.79</v>
      </c>
      <c r="F34" s="16">
        <v>0</v>
      </c>
      <c r="G34" s="23">
        <f>ROUND(E34*F34,2)</f>
        <v>0</v>
      </c>
      <c r="H34" s="23">
        <f>ROUND(E34-G34,2)</f>
        <v>4.79</v>
      </c>
    </row>
    <row r="35" spans="1:8" x14ac:dyDescent="0.25">
      <c r="A35" s="13" t="s">
        <v>61</v>
      </c>
      <c r="C35" s="23"/>
      <c r="E35" s="23"/>
    </row>
    <row r="36" spans="1:8" x14ac:dyDescent="0.25">
      <c r="A36" s="14" t="s">
        <v>62</v>
      </c>
      <c r="B36" s="14" t="s">
        <v>48</v>
      </c>
      <c r="C36" s="15">
        <v>9</v>
      </c>
      <c r="D36" s="14">
        <v>1</v>
      </c>
      <c r="E36" s="23">
        <f>ROUND(C36*D36,2)</f>
        <v>9</v>
      </c>
      <c r="F36" s="16">
        <v>0</v>
      </c>
      <c r="G36" s="23">
        <f>ROUND(E36*F36,2)</f>
        <v>0</v>
      </c>
      <c r="H36" s="23">
        <f>ROUND(E36-G36,2)</f>
        <v>9</v>
      </c>
    </row>
    <row r="37" spans="1:8" x14ac:dyDescent="0.25">
      <c r="A37" s="13" t="s">
        <v>130</v>
      </c>
      <c r="C37" s="23"/>
      <c r="E37" s="23"/>
    </row>
    <row r="38" spans="1:8" x14ac:dyDescent="0.25">
      <c r="A38" s="14" t="s">
        <v>143</v>
      </c>
      <c r="B38" s="14" t="s">
        <v>123</v>
      </c>
      <c r="C38" s="15">
        <v>0.28999999999999998</v>
      </c>
      <c r="D38" s="14">
        <v>40</v>
      </c>
      <c r="E38" s="23">
        <f>ROUND(C38*D38,2)</f>
        <v>11.6</v>
      </c>
      <c r="F38" s="16">
        <v>0</v>
      </c>
      <c r="G38" s="23">
        <f>ROUND(E38*F38,2)</f>
        <v>0</v>
      </c>
      <c r="H38" s="23">
        <f>ROUND(E38-G38,2)</f>
        <v>11.6</v>
      </c>
    </row>
    <row r="39" spans="1:8" x14ac:dyDescent="0.25">
      <c r="A39" s="13" t="s">
        <v>34</v>
      </c>
      <c r="C39" s="23"/>
      <c r="E39" s="23"/>
    </row>
    <row r="40" spans="1:8" x14ac:dyDescent="0.25">
      <c r="A40" s="14" t="s">
        <v>35</v>
      </c>
      <c r="B40" s="14" t="s">
        <v>36</v>
      </c>
      <c r="C40" s="15">
        <v>51.39</v>
      </c>
      <c r="D40" s="14">
        <v>0.33300000000000002</v>
      </c>
      <c r="E40" s="23">
        <f>ROUND(C40*D40,2)</f>
        <v>17.11</v>
      </c>
      <c r="F40" s="16">
        <v>0</v>
      </c>
      <c r="G40" s="23">
        <f>ROUND(E40*F40,2)</f>
        <v>0</v>
      </c>
      <c r="H40" s="23">
        <f>ROUND(E40-G40,2)</f>
        <v>17.11</v>
      </c>
    </row>
    <row r="41" spans="1:8" x14ac:dyDescent="0.25">
      <c r="A41" s="13" t="s">
        <v>115</v>
      </c>
      <c r="C41" s="23"/>
      <c r="E41" s="23"/>
    </row>
    <row r="42" spans="1:8" x14ac:dyDescent="0.25">
      <c r="A42" s="14" t="s">
        <v>144</v>
      </c>
      <c r="B42" s="14" t="s">
        <v>48</v>
      </c>
      <c r="C42" s="15">
        <v>6.5</v>
      </c>
      <c r="D42" s="14">
        <v>1</v>
      </c>
      <c r="E42" s="23">
        <f>ROUND(C42*D42,2)</f>
        <v>6.5</v>
      </c>
      <c r="F42" s="16">
        <v>0</v>
      </c>
      <c r="G42" s="23">
        <f>ROUND(E42*F42,2)</f>
        <v>0</v>
      </c>
      <c r="H42" s="23">
        <f>ROUND(E42-G42,2)</f>
        <v>6.5</v>
      </c>
    </row>
    <row r="43" spans="1:8" x14ac:dyDescent="0.25">
      <c r="A43" s="13" t="s">
        <v>117</v>
      </c>
      <c r="C43" s="23"/>
      <c r="E43" s="23"/>
    </row>
    <row r="44" spans="1:8" x14ac:dyDescent="0.25">
      <c r="A44" s="14" t="s">
        <v>118</v>
      </c>
      <c r="B44" s="14" t="s">
        <v>48</v>
      </c>
      <c r="C44" s="15">
        <v>10</v>
      </c>
      <c r="D44" s="14">
        <v>0.33300000000000002</v>
      </c>
      <c r="E44" s="23">
        <f>ROUND(C44*D44,2)</f>
        <v>3.33</v>
      </c>
      <c r="F44" s="16">
        <v>0</v>
      </c>
      <c r="G44" s="23">
        <f>ROUND(E44*F44,2)</f>
        <v>0</v>
      </c>
      <c r="H44" s="23">
        <f>ROUND(E44-G44,2)</f>
        <v>3.33</v>
      </c>
    </row>
    <row r="45" spans="1:8" x14ac:dyDescent="0.25">
      <c r="A45" s="13" t="s">
        <v>37</v>
      </c>
      <c r="C45" s="23"/>
      <c r="E45" s="23"/>
    </row>
    <row r="46" spans="1:8" x14ac:dyDescent="0.25">
      <c r="A46" s="14" t="s">
        <v>38</v>
      </c>
      <c r="B46" s="14" t="s">
        <v>39</v>
      </c>
      <c r="C46" s="15">
        <v>18.690000000000001</v>
      </c>
      <c r="D46" s="14">
        <v>0.2407</v>
      </c>
      <c r="E46" s="23">
        <f>ROUND(C46*D46,2)</f>
        <v>4.5</v>
      </c>
      <c r="F46" s="16">
        <v>0</v>
      </c>
      <c r="G46" s="23">
        <f>ROUND(E46*F46,2)</f>
        <v>0</v>
      </c>
      <c r="H46" s="23">
        <f>ROUND(E46-G46,2)</f>
        <v>4.5</v>
      </c>
    </row>
    <row r="47" spans="1:8" x14ac:dyDescent="0.25">
      <c r="A47" s="14" t="s">
        <v>133</v>
      </c>
      <c r="B47" s="14" t="s">
        <v>39</v>
      </c>
      <c r="C47" s="15">
        <v>18.690000000000001</v>
      </c>
      <c r="D47" s="14">
        <v>8.5099999999999995E-2</v>
      </c>
      <c r="E47" s="23">
        <f>ROUND(C47*D47,2)</f>
        <v>1.59</v>
      </c>
      <c r="F47" s="16">
        <v>0</v>
      </c>
      <c r="G47" s="23">
        <f>ROUND(E47*F47,2)</f>
        <v>0</v>
      </c>
      <c r="H47" s="23">
        <f>ROUND(E47-G47,2)</f>
        <v>1.59</v>
      </c>
    </row>
    <row r="48" spans="1:8" x14ac:dyDescent="0.25">
      <c r="A48" s="14" t="s">
        <v>91</v>
      </c>
      <c r="B48" s="14" t="s">
        <v>39</v>
      </c>
      <c r="C48" s="15">
        <v>18.690000000000001</v>
      </c>
      <c r="D48" s="14">
        <v>5.8799999999999998E-2</v>
      </c>
      <c r="E48" s="23">
        <f>ROUND(C48*D48,2)</f>
        <v>1.1000000000000001</v>
      </c>
      <c r="F48" s="16">
        <v>0</v>
      </c>
      <c r="G48" s="23">
        <f>ROUND(E48*F48,2)</f>
        <v>0</v>
      </c>
      <c r="H48" s="23">
        <f>ROUND(E48-G48,2)</f>
        <v>1.1000000000000001</v>
      </c>
    </row>
    <row r="49" spans="1:8" x14ac:dyDescent="0.25">
      <c r="A49" s="13" t="s">
        <v>43</v>
      </c>
      <c r="C49" s="23"/>
      <c r="E49" s="23"/>
    </row>
    <row r="50" spans="1:8" x14ac:dyDescent="0.25">
      <c r="A50" s="14" t="s">
        <v>42</v>
      </c>
      <c r="B50" s="14" t="s">
        <v>39</v>
      </c>
      <c r="C50" s="15">
        <v>9.06</v>
      </c>
      <c r="D50" s="14">
        <v>5.0799999999999998E-2</v>
      </c>
      <c r="E50" s="23">
        <f>ROUND(C50*D50,2)</f>
        <v>0.46</v>
      </c>
      <c r="F50" s="16">
        <v>0</v>
      </c>
      <c r="G50" s="23">
        <f>ROUND(E50*F50,2)</f>
        <v>0</v>
      </c>
      <c r="H50" s="23">
        <f>ROUND(E50-G50,2)</f>
        <v>0.46</v>
      </c>
    </row>
    <row r="51" spans="1:8" x14ac:dyDescent="0.25">
      <c r="A51" s="14" t="s">
        <v>91</v>
      </c>
      <c r="B51" s="14" t="s">
        <v>39</v>
      </c>
      <c r="C51" s="15">
        <v>9.06</v>
      </c>
      <c r="D51" s="14">
        <v>2.9399999999999999E-2</v>
      </c>
      <c r="E51" s="23">
        <f>ROUND(C51*D51,2)</f>
        <v>0.27</v>
      </c>
      <c r="F51" s="16">
        <v>0</v>
      </c>
      <c r="G51" s="23">
        <f>ROUND(E51*F51,2)</f>
        <v>0</v>
      </c>
      <c r="H51" s="23">
        <f>ROUND(E51-G51,2)</f>
        <v>0.27</v>
      </c>
    </row>
    <row r="52" spans="1:8" x14ac:dyDescent="0.25">
      <c r="A52" s="14" t="s">
        <v>44</v>
      </c>
      <c r="B52" s="14" t="s">
        <v>39</v>
      </c>
      <c r="C52" s="15">
        <v>18.690000000000001</v>
      </c>
      <c r="D52" s="14">
        <v>0.34610000000000002</v>
      </c>
      <c r="E52" s="23">
        <f>ROUND(C52*D52,2)</f>
        <v>6.47</v>
      </c>
      <c r="F52" s="16">
        <v>0</v>
      </c>
      <c r="G52" s="23">
        <f>ROUND(E52*F52,2)</f>
        <v>0</v>
      </c>
      <c r="H52" s="23">
        <f>ROUND(E52-G52,2)</f>
        <v>6.47</v>
      </c>
    </row>
    <row r="53" spans="1:8" x14ac:dyDescent="0.25">
      <c r="A53" s="13" t="s">
        <v>45</v>
      </c>
      <c r="C53" s="23"/>
      <c r="E53" s="23"/>
    </row>
    <row r="54" spans="1:8" x14ac:dyDescent="0.25">
      <c r="A54" s="14" t="s">
        <v>38</v>
      </c>
      <c r="B54" s="14" t="s">
        <v>19</v>
      </c>
      <c r="C54" s="15">
        <v>2.86</v>
      </c>
      <c r="D54" s="14">
        <v>3.7172000000000001</v>
      </c>
      <c r="E54" s="23">
        <f>ROUND(C54*D54,2)</f>
        <v>10.63</v>
      </c>
      <c r="F54" s="16">
        <v>0</v>
      </c>
      <c r="G54" s="23">
        <f>ROUND(E54*F54,2)</f>
        <v>0</v>
      </c>
      <c r="H54" s="23">
        <f>ROUND(E54-G54,2)</f>
        <v>10.63</v>
      </c>
    </row>
    <row r="55" spans="1:8" x14ac:dyDescent="0.25">
      <c r="A55" s="14" t="s">
        <v>133</v>
      </c>
      <c r="B55" s="14" t="s">
        <v>19</v>
      </c>
      <c r="C55" s="15">
        <v>2.86</v>
      </c>
      <c r="D55" s="14">
        <v>1.4244000000000001</v>
      </c>
      <c r="E55" s="23">
        <f>ROUND(C55*D55,2)</f>
        <v>4.07</v>
      </c>
      <c r="F55" s="16">
        <v>0</v>
      </c>
      <c r="G55" s="23">
        <f>ROUND(E55*F55,2)</f>
        <v>0</v>
      </c>
      <c r="H55" s="23">
        <f>ROUND(E55-G55,2)</f>
        <v>4.07</v>
      </c>
    </row>
    <row r="56" spans="1:8" x14ac:dyDescent="0.25">
      <c r="A56" s="14" t="s">
        <v>91</v>
      </c>
      <c r="B56" s="14" t="s">
        <v>19</v>
      </c>
      <c r="C56" s="15">
        <v>2.86</v>
      </c>
      <c r="D56" s="14">
        <v>0.74839999999999995</v>
      </c>
      <c r="E56" s="23">
        <f>ROUND(C56*D56,2)</f>
        <v>2.14</v>
      </c>
      <c r="F56" s="16">
        <v>0</v>
      </c>
      <c r="G56" s="23">
        <f>ROUND(E56*F56,2)</f>
        <v>0</v>
      </c>
      <c r="H56" s="23">
        <f>ROUND(E56-G56,2)</f>
        <v>2.14</v>
      </c>
    </row>
    <row r="57" spans="1:8" x14ac:dyDescent="0.25">
      <c r="A57" s="13" t="s">
        <v>47</v>
      </c>
      <c r="C57" s="23"/>
      <c r="E57" s="23"/>
    </row>
    <row r="58" spans="1:8" x14ac:dyDescent="0.25">
      <c r="A58" s="14" t="s">
        <v>42</v>
      </c>
      <c r="B58" s="14" t="s">
        <v>48</v>
      </c>
      <c r="C58" s="15">
        <v>8.4</v>
      </c>
      <c r="D58" s="14">
        <v>1</v>
      </c>
      <c r="E58" s="23">
        <f>ROUND(C58*D58,2)</f>
        <v>8.4</v>
      </c>
      <c r="F58" s="16">
        <v>0</v>
      </c>
      <c r="G58" s="23">
        <f>ROUND(E58*F58,2)</f>
        <v>0</v>
      </c>
      <c r="H58" s="23">
        <f t="shared" ref="H58:H64" si="3">ROUND(E58-G58,2)</f>
        <v>8.4</v>
      </c>
    </row>
    <row r="59" spans="1:8" x14ac:dyDescent="0.25">
      <c r="A59" s="14" t="s">
        <v>38</v>
      </c>
      <c r="B59" s="14" t="s">
        <v>48</v>
      </c>
      <c r="C59" s="15">
        <v>2.94</v>
      </c>
      <c r="D59" s="14">
        <v>1</v>
      </c>
      <c r="E59" s="23">
        <f>ROUND(C59*D59,2)</f>
        <v>2.94</v>
      </c>
      <c r="F59" s="16">
        <v>0</v>
      </c>
      <c r="G59" s="23">
        <f>ROUND(E59*F59,2)</f>
        <v>0</v>
      </c>
      <c r="H59" s="23">
        <f t="shared" si="3"/>
        <v>2.94</v>
      </c>
    </row>
    <row r="60" spans="1:8" x14ac:dyDescent="0.25">
      <c r="A60" s="14" t="s">
        <v>133</v>
      </c>
      <c r="B60" s="14" t="s">
        <v>48</v>
      </c>
      <c r="C60" s="15">
        <v>4.7699999999999996</v>
      </c>
      <c r="D60" s="14">
        <v>1</v>
      </c>
      <c r="E60" s="23">
        <f>ROUND(C60*D60,2)</f>
        <v>4.7699999999999996</v>
      </c>
      <c r="F60" s="16">
        <v>0</v>
      </c>
      <c r="G60" s="23">
        <f>ROUND(E60*F60,2)</f>
        <v>0</v>
      </c>
      <c r="H60" s="23">
        <f t="shared" si="3"/>
        <v>4.7699999999999996</v>
      </c>
    </row>
    <row r="61" spans="1:8" x14ac:dyDescent="0.25">
      <c r="A61" s="14" t="s">
        <v>91</v>
      </c>
      <c r="B61" s="14" t="s">
        <v>48</v>
      </c>
      <c r="C61" s="15">
        <v>1.1000000000000001</v>
      </c>
      <c r="D61" s="14">
        <v>1</v>
      </c>
      <c r="E61" s="23">
        <f>ROUND(C61*D61,2)</f>
        <v>1.1000000000000001</v>
      </c>
      <c r="F61" s="16">
        <v>0</v>
      </c>
      <c r="G61" s="23">
        <f>ROUND(E61*F61,2)</f>
        <v>0</v>
      </c>
      <c r="H61" s="23">
        <f t="shared" si="3"/>
        <v>1.1000000000000001</v>
      </c>
    </row>
    <row r="62" spans="1:8" x14ac:dyDescent="0.25">
      <c r="A62" s="9" t="s">
        <v>49</v>
      </c>
      <c r="B62" s="9" t="s">
        <v>48</v>
      </c>
      <c r="C62" s="10">
        <v>12.62</v>
      </c>
      <c r="D62" s="9">
        <v>1</v>
      </c>
      <c r="E62" s="22">
        <f>ROUND(C62*D62,2)</f>
        <v>12.62</v>
      </c>
      <c r="F62" s="11">
        <v>0</v>
      </c>
      <c r="G62" s="22">
        <f>ROUND(E62*F62,2)</f>
        <v>0</v>
      </c>
      <c r="H62" s="22">
        <f t="shared" si="3"/>
        <v>12.62</v>
      </c>
    </row>
    <row r="63" spans="1:8" x14ac:dyDescent="0.25">
      <c r="A63" s="7" t="s">
        <v>50</v>
      </c>
      <c r="C63" s="23"/>
      <c r="E63" s="23">
        <f>SUM(E12:E62)</f>
        <v>359.35999999999996</v>
      </c>
      <c r="G63" s="12">
        <f>SUM(G12:G62)</f>
        <v>0</v>
      </c>
      <c r="H63" s="12">
        <f t="shared" si="3"/>
        <v>359.36</v>
      </c>
    </row>
    <row r="64" spans="1:8" x14ac:dyDescent="0.25">
      <c r="A64" s="7" t="s">
        <v>51</v>
      </c>
      <c r="C64" s="23"/>
      <c r="E64" s="23">
        <f>+E8-E63</f>
        <v>214.36000000000007</v>
      </c>
      <c r="G64" s="12">
        <f>+G8-G63</f>
        <v>0</v>
      </c>
      <c r="H64" s="12">
        <f t="shared" si="3"/>
        <v>214.36</v>
      </c>
    </row>
    <row r="65" spans="1:8" x14ac:dyDescent="0.25">
      <c r="A65" t="s">
        <v>12</v>
      </c>
      <c r="C65" s="23"/>
      <c r="E65" s="23"/>
    </row>
    <row r="66" spans="1:8" x14ac:dyDescent="0.25">
      <c r="A66" s="7" t="s">
        <v>52</v>
      </c>
      <c r="C66" s="23"/>
      <c r="E66" s="23"/>
    </row>
    <row r="67" spans="1:8" x14ac:dyDescent="0.25">
      <c r="A67" s="14" t="s">
        <v>42</v>
      </c>
      <c r="B67" s="14" t="s">
        <v>48</v>
      </c>
      <c r="C67" s="15">
        <v>22.92</v>
      </c>
      <c r="D67" s="14">
        <v>1</v>
      </c>
      <c r="E67" s="23">
        <f>ROUND(C67*D67,2)</f>
        <v>22.92</v>
      </c>
      <c r="F67" s="16">
        <v>0</v>
      </c>
      <c r="G67" s="23">
        <f>ROUND(E67*F67,2)</f>
        <v>0</v>
      </c>
      <c r="H67" s="23">
        <f t="shared" ref="H67:H73" si="4">ROUND(E67-G67,2)</f>
        <v>22.92</v>
      </c>
    </row>
    <row r="68" spans="1:8" x14ac:dyDescent="0.25">
      <c r="A68" s="14" t="s">
        <v>38</v>
      </c>
      <c r="B68" s="14" t="s">
        <v>48</v>
      </c>
      <c r="C68" s="15">
        <v>22.81</v>
      </c>
      <c r="D68" s="14">
        <v>1</v>
      </c>
      <c r="E68" s="23">
        <f>ROUND(C68*D68,2)</f>
        <v>22.81</v>
      </c>
      <c r="F68" s="16">
        <v>0</v>
      </c>
      <c r="G68" s="23">
        <f>ROUND(E68*F68,2)</f>
        <v>0</v>
      </c>
      <c r="H68" s="23">
        <f t="shared" si="4"/>
        <v>22.81</v>
      </c>
    </row>
    <row r="69" spans="1:8" x14ac:dyDescent="0.25">
      <c r="A69" s="14" t="s">
        <v>133</v>
      </c>
      <c r="B69" s="14" t="s">
        <v>48</v>
      </c>
      <c r="C69" s="15">
        <v>22.85</v>
      </c>
      <c r="D69" s="14">
        <v>1</v>
      </c>
      <c r="E69" s="23">
        <f>ROUND(C69*D69,2)</f>
        <v>22.85</v>
      </c>
      <c r="F69" s="16">
        <v>0</v>
      </c>
      <c r="G69" s="23">
        <f>ROUND(E69*F69,2)</f>
        <v>0</v>
      </c>
      <c r="H69" s="23">
        <f t="shared" si="4"/>
        <v>22.85</v>
      </c>
    </row>
    <row r="70" spans="1:8" x14ac:dyDescent="0.25">
      <c r="A70" s="9" t="s">
        <v>91</v>
      </c>
      <c r="B70" s="9" t="s">
        <v>48</v>
      </c>
      <c r="C70" s="10">
        <v>8.8000000000000007</v>
      </c>
      <c r="D70" s="9">
        <v>1</v>
      </c>
      <c r="E70" s="22">
        <f>ROUND(C70*D70,2)</f>
        <v>8.8000000000000007</v>
      </c>
      <c r="F70" s="11">
        <v>0</v>
      </c>
      <c r="G70" s="22">
        <f>ROUND(E70*F70,2)</f>
        <v>0</v>
      </c>
      <c r="H70" s="22">
        <f t="shared" si="4"/>
        <v>8.8000000000000007</v>
      </c>
    </row>
    <row r="71" spans="1:8" x14ac:dyDescent="0.25">
      <c r="A71" s="7" t="s">
        <v>53</v>
      </c>
      <c r="C71" s="23"/>
      <c r="E71" s="23">
        <f>SUM(E67:E70)</f>
        <v>77.38000000000001</v>
      </c>
      <c r="G71" s="12">
        <f>SUM(G67:G70)</f>
        <v>0</v>
      </c>
      <c r="H71" s="12">
        <f t="shared" si="4"/>
        <v>77.38</v>
      </c>
    </row>
    <row r="72" spans="1:8" x14ac:dyDescent="0.25">
      <c r="A72" s="7" t="s">
        <v>54</v>
      </c>
      <c r="C72" s="23"/>
      <c r="E72" s="23">
        <f>+E63+E71</f>
        <v>436.73999999999995</v>
      </c>
      <c r="G72" s="12">
        <f>+G63+G71</f>
        <v>0</v>
      </c>
      <c r="H72" s="12">
        <f t="shared" si="4"/>
        <v>436.74</v>
      </c>
    </row>
    <row r="73" spans="1:8" x14ac:dyDescent="0.25">
      <c r="A73" s="7" t="s">
        <v>55</v>
      </c>
      <c r="C73" s="23"/>
      <c r="E73" s="23">
        <f>+E8-E72</f>
        <v>136.98000000000008</v>
      </c>
      <c r="G73" s="12">
        <f>+G8-G72</f>
        <v>0</v>
      </c>
      <c r="H73" s="12">
        <f t="shared" si="4"/>
        <v>136.97999999999999</v>
      </c>
    </row>
    <row r="74" spans="1:8" x14ac:dyDescent="0.25">
      <c r="A74" t="s">
        <v>119</v>
      </c>
      <c r="C74" s="23"/>
      <c r="E74" s="23"/>
    </row>
    <row r="75" spans="1:8" x14ac:dyDescent="0.25">
      <c r="A75" t="s">
        <v>424</v>
      </c>
      <c r="C75" s="23"/>
      <c r="E75" s="23"/>
    </row>
    <row r="76" spans="1:8" x14ac:dyDescent="0.25">
      <c r="C76" s="23"/>
      <c r="E76" s="23"/>
    </row>
    <row r="77" spans="1:8" x14ac:dyDescent="0.25">
      <c r="A77" s="7" t="s">
        <v>120</v>
      </c>
      <c r="C77" s="23"/>
      <c r="E77" s="23"/>
    </row>
    <row r="78" spans="1:8" x14ac:dyDescent="0.25">
      <c r="A78" s="7" t="s">
        <v>121</v>
      </c>
      <c r="C78" s="23"/>
      <c r="E78" s="23"/>
    </row>
    <row r="98" spans="1:8" x14ac:dyDescent="0.25">
      <c r="A98" t="str" cm="1">
        <f t="array" aca="1" ref="A98" ca="1">MID(CELL("filename",A1),FIND("]",CELL("filename",A1))+1,256)</f>
        <v>soy6</v>
      </c>
    </row>
    <row r="99" spans="1:8" x14ac:dyDescent="0.25">
      <c r="A99" s="7" t="s">
        <v>50</v>
      </c>
      <c r="E99" s="25">
        <f>VLOOKUP(A99,$A$1:$H$98,5,FALSE)</f>
        <v>359.35999999999996</v>
      </c>
    </row>
    <row r="100" spans="1:8" x14ac:dyDescent="0.25">
      <c r="A100" s="7" t="s">
        <v>288</v>
      </c>
      <c r="E100" s="25">
        <f>VLOOKUP(A100,$A$1:$H$98,5,FALSE)</f>
        <v>77.38000000000001</v>
      </c>
    </row>
    <row r="101" spans="1:8" x14ac:dyDescent="0.25">
      <c r="A101" s="7" t="s">
        <v>289</v>
      </c>
      <c r="E101" s="25">
        <f t="shared" ref="E101:E102" si="5">VLOOKUP(A101,$A$1:$H$98,5,FALSE)</f>
        <v>436.73999999999995</v>
      </c>
    </row>
    <row r="102" spans="1:8" x14ac:dyDescent="0.25">
      <c r="A102" s="7" t="s">
        <v>55</v>
      </c>
      <c r="E102" s="25">
        <f t="shared" si="5"/>
        <v>136.98000000000008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8A74-2327-4C0B-B2BB-64790180D0F8}">
  <sheetPr codeName="Sheet74"/>
  <dimension ref="A1:H116"/>
  <sheetViews>
    <sheetView topLeftCell="A7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214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377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487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</v>
      </c>
      <c r="E12" s="23">
        <f>ROUND(C12*D12,2)</f>
        <v>24.15</v>
      </c>
      <c r="F12" s="16">
        <v>0</v>
      </c>
      <c r="G12" s="23">
        <f>ROUND(E12*F12,2)</f>
        <v>0</v>
      </c>
      <c r="H12" s="23">
        <f>ROUND(E12-G12,2)</f>
        <v>24.15</v>
      </c>
    </row>
    <row r="13" spans="1:8" x14ac:dyDescent="0.25">
      <c r="A13" s="13" t="s">
        <v>20</v>
      </c>
      <c r="C13" s="23"/>
      <c r="E13" s="23"/>
    </row>
    <row r="14" spans="1:8" x14ac:dyDescent="0.25">
      <c r="A14" s="14" t="s">
        <v>124</v>
      </c>
      <c r="B14" s="14" t="s">
        <v>21</v>
      </c>
      <c r="C14" s="15">
        <v>29.1</v>
      </c>
      <c r="D14" s="14">
        <v>0.87</v>
      </c>
      <c r="E14" s="23">
        <f>ROUND(C14*D14,2)</f>
        <v>25.32</v>
      </c>
      <c r="F14" s="16">
        <v>0</v>
      </c>
      <c r="G14" s="23">
        <f>ROUND(E14*F14,2)</f>
        <v>0</v>
      </c>
      <c r="H14" s="23">
        <f>ROUND(E14-G14,2)</f>
        <v>25.32</v>
      </c>
    </row>
    <row r="15" spans="1:8" x14ac:dyDescent="0.25">
      <c r="A15" s="14" t="s">
        <v>22</v>
      </c>
      <c r="B15" s="14" t="s">
        <v>21</v>
      </c>
      <c r="C15" s="15">
        <v>27.09</v>
      </c>
      <c r="D15" s="14">
        <v>1.33</v>
      </c>
      <c r="E15" s="23">
        <f>ROUND(C15*D15,2)</f>
        <v>36.03</v>
      </c>
      <c r="F15" s="16">
        <v>0</v>
      </c>
      <c r="G15" s="23">
        <f>ROUND(E15*F15,2)</f>
        <v>0</v>
      </c>
      <c r="H15" s="23">
        <f>ROUND(E15-G15,2)</f>
        <v>36.03</v>
      </c>
    </row>
    <row r="16" spans="1:8" x14ac:dyDescent="0.25">
      <c r="A16" s="13" t="s">
        <v>23</v>
      </c>
      <c r="C16" s="23"/>
      <c r="E16" s="23"/>
    </row>
    <row r="17" spans="1:8" x14ac:dyDescent="0.25">
      <c r="A17" s="14" t="s">
        <v>319</v>
      </c>
      <c r="B17" s="14" t="s">
        <v>18</v>
      </c>
      <c r="C17" s="15">
        <v>4.46</v>
      </c>
      <c r="D17" s="14">
        <v>1.6</v>
      </c>
      <c r="E17" s="23">
        <f>ROUND(C17*D17,2)</f>
        <v>7.14</v>
      </c>
      <c r="F17" s="16">
        <v>0</v>
      </c>
      <c r="G17" s="23">
        <f>ROUND(E17*F17,2)</f>
        <v>0</v>
      </c>
      <c r="H17" s="23">
        <f>ROUND(E17-G17,2)</f>
        <v>7.14</v>
      </c>
    </row>
    <row r="18" spans="1:8" x14ac:dyDescent="0.25">
      <c r="A18" s="13" t="s">
        <v>24</v>
      </c>
      <c r="C18" s="23"/>
      <c r="E18" s="23"/>
    </row>
    <row r="19" spans="1:8" x14ac:dyDescent="0.25">
      <c r="A19" s="14" t="s">
        <v>139</v>
      </c>
      <c r="B19" s="14" t="s">
        <v>26</v>
      </c>
      <c r="C19" s="15">
        <v>10.19</v>
      </c>
      <c r="D19" s="14">
        <v>2</v>
      </c>
      <c r="E19" s="23">
        <f>ROUND(C19*D19,2)</f>
        <v>20.38</v>
      </c>
      <c r="F19" s="16">
        <v>0</v>
      </c>
      <c r="G19" s="23">
        <f>ROUND(E19*F19,2)</f>
        <v>0</v>
      </c>
      <c r="H19" s="23">
        <f>ROUND(E19-G19,2)</f>
        <v>20.38</v>
      </c>
    </row>
    <row r="20" spans="1:8" x14ac:dyDescent="0.25">
      <c r="A20" s="14" t="s">
        <v>105</v>
      </c>
      <c r="B20" s="14" t="s">
        <v>18</v>
      </c>
      <c r="C20" s="15">
        <v>0.32</v>
      </c>
      <c r="D20" s="14">
        <v>32</v>
      </c>
      <c r="E20" s="23">
        <f>ROUND(C20*D20,2)</f>
        <v>10.24</v>
      </c>
      <c r="F20" s="16">
        <v>0</v>
      </c>
      <c r="G20" s="23">
        <f>ROUND(E20*F20,2)</f>
        <v>0</v>
      </c>
      <c r="H20" s="23">
        <f>ROUND(E20-G20,2)</f>
        <v>10.24</v>
      </c>
    </row>
    <row r="21" spans="1:8" x14ac:dyDescent="0.25">
      <c r="A21" s="14" t="s">
        <v>370</v>
      </c>
      <c r="B21" s="14" t="s">
        <v>26</v>
      </c>
      <c r="C21" s="15">
        <v>6.89</v>
      </c>
      <c r="D21" s="14">
        <v>3.5</v>
      </c>
      <c r="E21" s="23">
        <f>ROUND(C21*D21,2)</f>
        <v>24.12</v>
      </c>
      <c r="F21" s="16">
        <v>0</v>
      </c>
      <c r="G21" s="23">
        <f>ROUND(E21*F21,2)</f>
        <v>0</v>
      </c>
      <c r="H21" s="23">
        <f>ROUND(E21-G21,2)</f>
        <v>24.12</v>
      </c>
    </row>
    <row r="22" spans="1:8" x14ac:dyDescent="0.25">
      <c r="A22" s="14" t="s">
        <v>74</v>
      </c>
      <c r="B22" s="14" t="s">
        <v>26</v>
      </c>
      <c r="C22" s="15">
        <v>10.11</v>
      </c>
      <c r="D22" s="14">
        <v>1</v>
      </c>
      <c r="E22" s="23">
        <f>ROUND(C22*D22,2)</f>
        <v>10.11</v>
      </c>
      <c r="F22" s="16">
        <v>0</v>
      </c>
      <c r="G22" s="23">
        <f>ROUND(E22*F22,2)</f>
        <v>0</v>
      </c>
      <c r="H22" s="23">
        <f>ROUND(E22-G22,2)</f>
        <v>10.11</v>
      </c>
    </row>
    <row r="23" spans="1:8" x14ac:dyDescent="0.25">
      <c r="A23" s="13" t="s">
        <v>27</v>
      </c>
      <c r="C23" s="23"/>
      <c r="E23" s="23"/>
    </row>
    <row r="24" spans="1:8" x14ac:dyDescent="0.25">
      <c r="A24" s="14" t="s">
        <v>140</v>
      </c>
      <c r="B24" s="14" t="s">
        <v>29</v>
      </c>
      <c r="C24" s="15">
        <v>6.75</v>
      </c>
      <c r="D24" s="14">
        <v>0.75</v>
      </c>
      <c r="E24" s="23">
        <f>ROUND(C24*D24,2)</f>
        <v>5.0599999999999996</v>
      </c>
      <c r="F24" s="16">
        <v>0</v>
      </c>
      <c r="G24" s="23">
        <f>ROUND(E24*F24,2)</f>
        <v>0</v>
      </c>
      <c r="H24" s="23">
        <f>ROUND(E24-G24,2)</f>
        <v>5.0599999999999996</v>
      </c>
    </row>
    <row r="25" spans="1:8" x14ac:dyDescent="0.25">
      <c r="A25" s="14" t="s">
        <v>218</v>
      </c>
      <c r="B25" s="14" t="s">
        <v>219</v>
      </c>
      <c r="C25" s="15">
        <v>1.47</v>
      </c>
      <c r="D25" s="14">
        <v>14</v>
      </c>
      <c r="E25" s="23">
        <f>ROUND(C25*D25,2)</f>
        <v>20.58</v>
      </c>
      <c r="F25" s="16">
        <v>0</v>
      </c>
      <c r="G25" s="23">
        <f>ROUND(E25*F25,2)</f>
        <v>0</v>
      </c>
      <c r="H25" s="23">
        <f>ROUND(E25-G25,2)</f>
        <v>20.58</v>
      </c>
    </row>
    <row r="26" spans="1:8" x14ac:dyDescent="0.25">
      <c r="A26" s="14" t="s">
        <v>110</v>
      </c>
      <c r="B26" s="14" t="s">
        <v>18</v>
      </c>
      <c r="C26" s="15">
        <v>0.48</v>
      </c>
      <c r="D26" s="14">
        <v>6.4</v>
      </c>
      <c r="E26" s="23">
        <f>ROUND(C26*D26,2)</f>
        <v>3.07</v>
      </c>
      <c r="F26" s="16">
        <v>0</v>
      </c>
      <c r="G26" s="23">
        <f>ROUND(E26*F26,2)</f>
        <v>0</v>
      </c>
      <c r="H26" s="23">
        <f>ROUND(E26-G26,2)</f>
        <v>3.07</v>
      </c>
    </row>
    <row r="27" spans="1:8" x14ac:dyDescent="0.25">
      <c r="A27" s="14" t="s">
        <v>141</v>
      </c>
      <c r="B27" s="14" t="s">
        <v>48</v>
      </c>
      <c r="C27" s="15">
        <v>8</v>
      </c>
      <c r="D27" s="14">
        <v>1</v>
      </c>
      <c r="E27" s="23">
        <f>ROUND(C27*D27,2)</f>
        <v>8</v>
      </c>
      <c r="F27" s="16">
        <v>0</v>
      </c>
      <c r="G27" s="23">
        <f>ROUND(E27*F27,2)</f>
        <v>0</v>
      </c>
      <c r="H27" s="23">
        <f>ROUND(E27-G27,2)</f>
        <v>8</v>
      </c>
    </row>
    <row r="28" spans="1:8" x14ac:dyDescent="0.25">
      <c r="A28" s="13" t="s">
        <v>33</v>
      </c>
      <c r="C28" s="23"/>
      <c r="E28" s="23"/>
    </row>
    <row r="29" spans="1:8" x14ac:dyDescent="0.25">
      <c r="A29" s="14" t="s">
        <v>320</v>
      </c>
      <c r="B29" s="14" t="s">
        <v>29</v>
      </c>
      <c r="C29" s="15">
        <v>1.03</v>
      </c>
      <c r="D29" s="14">
        <v>50</v>
      </c>
      <c r="E29" s="23">
        <f>ROUND(C29*D29,2)</f>
        <v>51.5</v>
      </c>
      <c r="F29" s="16">
        <v>0</v>
      </c>
      <c r="G29" s="23">
        <f>ROUND(E29*F29,2)</f>
        <v>0</v>
      </c>
      <c r="H29" s="23">
        <f>ROUND(E29-G29,2)</f>
        <v>51.5</v>
      </c>
    </row>
    <row r="30" spans="1:8" x14ac:dyDescent="0.25">
      <c r="A30" s="13" t="s">
        <v>113</v>
      </c>
      <c r="C30" s="23"/>
      <c r="E30" s="23"/>
    </row>
    <row r="31" spans="1:8" x14ac:dyDescent="0.25">
      <c r="A31" s="14" t="s">
        <v>114</v>
      </c>
      <c r="B31" s="14" t="s">
        <v>26</v>
      </c>
      <c r="C31" s="15">
        <v>3.3</v>
      </c>
      <c r="D31" s="14">
        <v>0.5</v>
      </c>
      <c r="E31" s="23">
        <f>ROUND(C31*D31,2)</f>
        <v>1.65</v>
      </c>
      <c r="F31" s="16">
        <v>0</v>
      </c>
      <c r="G31" s="23">
        <f>ROUND(E31*F31,2)</f>
        <v>0</v>
      </c>
      <c r="H31" s="23">
        <f>ROUND(E31-G31,2)</f>
        <v>1.65</v>
      </c>
    </row>
    <row r="32" spans="1:8" x14ac:dyDescent="0.25">
      <c r="A32" s="13" t="s">
        <v>61</v>
      </c>
      <c r="C32" s="23"/>
      <c r="E32" s="23"/>
    </row>
    <row r="33" spans="1:8" x14ac:dyDescent="0.25">
      <c r="A33" s="14" t="s">
        <v>62</v>
      </c>
      <c r="B33" s="14" t="s">
        <v>48</v>
      </c>
      <c r="C33" s="15">
        <v>9</v>
      </c>
      <c r="D33" s="14">
        <v>1</v>
      </c>
      <c r="E33" s="23">
        <f>ROUND(C33*D33,2)</f>
        <v>9</v>
      </c>
      <c r="F33" s="16">
        <v>0</v>
      </c>
      <c r="G33" s="23">
        <f>ROUND(E33*F33,2)</f>
        <v>0</v>
      </c>
      <c r="H33" s="23">
        <f>ROUND(E33-G33,2)</f>
        <v>9</v>
      </c>
    </row>
    <row r="34" spans="1:8" x14ac:dyDescent="0.25">
      <c r="A34" s="13" t="s">
        <v>130</v>
      </c>
      <c r="C34" s="23"/>
      <c r="E34" s="23"/>
    </row>
    <row r="35" spans="1:8" x14ac:dyDescent="0.25">
      <c r="A35" s="14" t="s">
        <v>143</v>
      </c>
      <c r="B35" s="14" t="s">
        <v>123</v>
      </c>
      <c r="C35" s="15">
        <v>0.28999999999999998</v>
      </c>
      <c r="D35" s="14">
        <v>25</v>
      </c>
      <c r="E35" s="23">
        <f>ROUND(C35*D35,2)</f>
        <v>7.25</v>
      </c>
      <c r="F35" s="16">
        <v>0</v>
      </c>
      <c r="G35" s="23">
        <f>ROUND(E35*F35,2)</f>
        <v>0</v>
      </c>
      <c r="H35" s="23">
        <f>ROUND(E35-G35,2)</f>
        <v>7.25</v>
      </c>
    </row>
    <row r="36" spans="1:8" x14ac:dyDescent="0.25">
      <c r="A36" s="13" t="s">
        <v>34</v>
      </c>
      <c r="C36" s="23"/>
      <c r="E36" s="23"/>
    </row>
    <row r="37" spans="1:8" x14ac:dyDescent="0.25">
      <c r="A37" s="14" t="s">
        <v>35</v>
      </c>
      <c r="B37" s="14" t="s">
        <v>36</v>
      </c>
      <c r="C37" s="15">
        <v>51.39</v>
      </c>
      <c r="D37" s="14">
        <v>0.33300000000000002</v>
      </c>
      <c r="E37" s="23">
        <f>ROUND(C37*D37,2)</f>
        <v>17.11</v>
      </c>
      <c r="F37" s="16">
        <v>0</v>
      </c>
      <c r="G37" s="23">
        <f>ROUND(E37*F37,2)</f>
        <v>0</v>
      </c>
      <c r="H37" s="23">
        <f>ROUND(E37-G37,2)</f>
        <v>17.11</v>
      </c>
    </row>
    <row r="38" spans="1:8" x14ac:dyDescent="0.25">
      <c r="A38" s="13" t="s">
        <v>115</v>
      </c>
      <c r="C38" s="23"/>
      <c r="E38" s="23"/>
    </row>
    <row r="39" spans="1:8" x14ac:dyDescent="0.25">
      <c r="A39" s="14" t="s">
        <v>144</v>
      </c>
      <c r="B39" s="14" t="s">
        <v>48</v>
      </c>
      <c r="C39" s="15">
        <v>6.5</v>
      </c>
      <c r="D39" s="14">
        <v>1</v>
      </c>
      <c r="E39" s="23">
        <f>ROUND(C39*D39,2)</f>
        <v>6.5</v>
      </c>
      <c r="F39" s="16">
        <v>0</v>
      </c>
      <c r="G39" s="23">
        <f>ROUND(E39*F39,2)</f>
        <v>0</v>
      </c>
      <c r="H39" s="23">
        <f>ROUND(E39-G39,2)</f>
        <v>6.5</v>
      </c>
    </row>
    <row r="40" spans="1:8" x14ac:dyDescent="0.25">
      <c r="A40" s="13" t="s">
        <v>145</v>
      </c>
      <c r="C40" s="23"/>
      <c r="E40" s="23"/>
    </row>
    <row r="41" spans="1:8" x14ac:dyDescent="0.25">
      <c r="A41" s="14" t="s">
        <v>146</v>
      </c>
      <c r="B41" s="14" t="s">
        <v>48</v>
      </c>
      <c r="C41" s="15">
        <v>1.55</v>
      </c>
      <c r="D41" s="14">
        <v>1</v>
      </c>
      <c r="E41" s="23">
        <f>ROUND(C41*D41,2)</f>
        <v>1.55</v>
      </c>
      <c r="F41" s="16">
        <v>0</v>
      </c>
      <c r="G41" s="23">
        <f>ROUND(E41*F41,2)</f>
        <v>0</v>
      </c>
      <c r="H41" s="23">
        <f>ROUND(E41-G41,2)</f>
        <v>1.55</v>
      </c>
    </row>
    <row r="42" spans="1:8" x14ac:dyDescent="0.25">
      <c r="A42" s="13" t="s">
        <v>117</v>
      </c>
      <c r="C42" s="23"/>
      <c r="E42" s="23"/>
    </row>
    <row r="43" spans="1:8" x14ac:dyDescent="0.25">
      <c r="A43" s="14" t="s">
        <v>118</v>
      </c>
      <c r="B43" s="14" t="s">
        <v>48</v>
      </c>
      <c r="C43" s="15">
        <v>10</v>
      </c>
      <c r="D43" s="14">
        <v>0.33300000000000002</v>
      </c>
      <c r="E43" s="23">
        <f>ROUND(C43*D43,2)</f>
        <v>3.33</v>
      </c>
      <c r="F43" s="16">
        <v>0</v>
      </c>
      <c r="G43" s="23">
        <f>ROUND(E43*F43,2)</f>
        <v>0</v>
      </c>
      <c r="H43" s="23">
        <f>ROUND(E43-G43,2)</f>
        <v>3.33</v>
      </c>
    </row>
    <row r="44" spans="1:8" x14ac:dyDescent="0.25">
      <c r="A44" s="13" t="s">
        <v>37</v>
      </c>
      <c r="C44" s="23"/>
      <c r="E44" s="23"/>
    </row>
    <row r="45" spans="1:8" x14ac:dyDescent="0.25">
      <c r="A45" s="14" t="s">
        <v>38</v>
      </c>
      <c r="B45" s="14" t="s">
        <v>39</v>
      </c>
      <c r="C45" s="15">
        <v>18.690000000000001</v>
      </c>
      <c r="D45" s="14">
        <v>7.1999999999999995E-2</v>
      </c>
      <c r="E45" s="23">
        <f>ROUND(C45*D45,2)</f>
        <v>1.35</v>
      </c>
      <c r="F45" s="16">
        <v>0</v>
      </c>
      <c r="G45" s="23">
        <f>ROUND(E45*F45,2)</f>
        <v>0</v>
      </c>
      <c r="H45" s="23">
        <f>ROUND(E45-G45,2)</f>
        <v>1.35</v>
      </c>
    </row>
    <row r="46" spans="1:8" x14ac:dyDescent="0.25">
      <c r="A46" s="14" t="s">
        <v>133</v>
      </c>
      <c r="B46" s="14" t="s">
        <v>39</v>
      </c>
      <c r="C46" s="15">
        <v>18.690000000000001</v>
      </c>
      <c r="D46" s="14">
        <v>8.5099999999999995E-2</v>
      </c>
      <c r="E46" s="23">
        <f>ROUND(C46*D46,2)</f>
        <v>1.59</v>
      </c>
      <c r="F46" s="16">
        <v>0</v>
      </c>
      <c r="G46" s="23">
        <f>ROUND(E46*F46,2)</f>
        <v>0</v>
      </c>
      <c r="H46" s="23">
        <f>ROUND(E46-G46,2)</f>
        <v>1.59</v>
      </c>
    </row>
    <row r="47" spans="1:8" x14ac:dyDescent="0.25">
      <c r="A47" s="14" t="s">
        <v>91</v>
      </c>
      <c r="B47" s="14" t="s">
        <v>39</v>
      </c>
      <c r="C47" s="15">
        <v>18.690000000000001</v>
      </c>
      <c r="D47" s="14">
        <v>1.18E-2</v>
      </c>
      <c r="E47" s="23">
        <f>ROUND(C47*D47,2)</f>
        <v>0.22</v>
      </c>
      <c r="F47" s="16">
        <v>0</v>
      </c>
      <c r="G47" s="23">
        <f>ROUND(E47*F47,2)</f>
        <v>0</v>
      </c>
      <c r="H47" s="23">
        <f>ROUND(E47-G47,2)</f>
        <v>0.22</v>
      </c>
    </row>
    <row r="48" spans="1:8" x14ac:dyDescent="0.25">
      <c r="A48" s="13" t="s">
        <v>43</v>
      </c>
      <c r="C48" s="23"/>
      <c r="E48" s="23"/>
    </row>
    <row r="49" spans="1:8" x14ac:dyDescent="0.25">
      <c r="A49" s="14" t="s">
        <v>42</v>
      </c>
      <c r="B49" s="14" t="s">
        <v>39</v>
      </c>
      <c r="C49" s="15">
        <v>9.06</v>
      </c>
      <c r="D49" s="14">
        <v>5.0799999999999998E-2</v>
      </c>
      <c r="E49" s="23">
        <f>ROUND(C49*D49,2)</f>
        <v>0.46</v>
      </c>
      <c r="F49" s="16">
        <v>0</v>
      </c>
      <c r="G49" s="23">
        <f>ROUND(E49*F49,2)</f>
        <v>0</v>
      </c>
      <c r="H49" s="23">
        <f>ROUND(E49-G49,2)</f>
        <v>0.46</v>
      </c>
    </row>
    <row r="50" spans="1:8" x14ac:dyDescent="0.25">
      <c r="A50" s="14" t="s">
        <v>91</v>
      </c>
      <c r="B50" s="14" t="s">
        <v>39</v>
      </c>
      <c r="C50" s="15">
        <v>9.06</v>
      </c>
      <c r="D50" s="14">
        <v>5.8999999999999999E-3</v>
      </c>
      <c r="E50" s="23">
        <f>ROUND(C50*D50,2)</f>
        <v>0.05</v>
      </c>
      <c r="F50" s="16">
        <v>0</v>
      </c>
      <c r="G50" s="23">
        <f>ROUND(E50*F50,2)</f>
        <v>0</v>
      </c>
      <c r="H50" s="23">
        <f>ROUND(E50-G50,2)</f>
        <v>0.05</v>
      </c>
    </row>
    <row r="51" spans="1:8" x14ac:dyDescent="0.25">
      <c r="A51" s="14" t="s">
        <v>44</v>
      </c>
      <c r="B51" s="14" t="s">
        <v>39</v>
      </c>
      <c r="C51" s="15">
        <v>18.72</v>
      </c>
      <c r="D51" s="14">
        <v>0.14530000000000001</v>
      </c>
      <c r="E51" s="23">
        <f>ROUND(C51*D51,2)</f>
        <v>2.72</v>
      </c>
      <c r="F51" s="16">
        <v>0</v>
      </c>
      <c r="G51" s="23">
        <f>ROUND(E51*F51,2)</f>
        <v>0</v>
      </c>
      <c r="H51" s="23">
        <f>ROUND(E51-G51,2)</f>
        <v>2.72</v>
      </c>
    </row>
    <row r="52" spans="1:8" x14ac:dyDescent="0.25">
      <c r="A52" s="13" t="s">
        <v>45</v>
      </c>
      <c r="C52" s="23"/>
      <c r="E52" s="23"/>
    </row>
    <row r="53" spans="1:8" x14ac:dyDescent="0.25">
      <c r="A53" s="14" t="s">
        <v>38</v>
      </c>
      <c r="B53" s="14" t="s">
        <v>19</v>
      </c>
      <c r="C53" s="15">
        <v>2.86</v>
      </c>
      <c r="D53" s="14">
        <v>1.1121000000000001</v>
      </c>
      <c r="E53" s="23">
        <f>ROUND(C53*D53,2)</f>
        <v>3.18</v>
      </c>
      <c r="F53" s="16">
        <v>0</v>
      </c>
      <c r="G53" s="23">
        <f>ROUND(E53*F53,2)</f>
        <v>0</v>
      </c>
      <c r="H53" s="23">
        <f>ROUND(E53-G53,2)</f>
        <v>3.18</v>
      </c>
    </row>
    <row r="54" spans="1:8" x14ac:dyDescent="0.25">
      <c r="A54" s="14" t="s">
        <v>133</v>
      </c>
      <c r="B54" s="14" t="s">
        <v>19</v>
      </c>
      <c r="C54" s="15">
        <v>2.86</v>
      </c>
      <c r="D54" s="14">
        <v>1.4244000000000001</v>
      </c>
      <c r="E54" s="23">
        <f>ROUND(C54*D54,2)</f>
        <v>4.07</v>
      </c>
      <c r="F54" s="16">
        <v>0</v>
      </c>
      <c r="G54" s="23">
        <f>ROUND(E54*F54,2)</f>
        <v>0</v>
      </c>
      <c r="H54" s="23">
        <f>ROUND(E54-G54,2)</f>
        <v>4.07</v>
      </c>
    </row>
    <row r="55" spans="1:8" x14ac:dyDescent="0.25">
      <c r="A55" s="14" t="s">
        <v>91</v>
      </c>
      <c r="B55" s="14" t="s">
        <v>19</v>
      </c>
      <c r="C55" s="15">
        <v>2.86</v>
      </c>
      <c r="D55" s="14">
        <v>0.1497</v>
      </c>
      <c r="E55" s="23">
        <f>ROUND(C55*D55,2)</f>
        <v>0.43</v>
      </c>
      <c r="F55" s="16">
        <v>0</v>
      </c>
      <c r="G55" s="23">
        <f>ROUND(E55*F55,2)</f>
        <v>0</v>
      </c>
      <c r="H55" s="23">
        <f>ROUND(E55-G55,2)</f>
        <v>0.43</v>
      </c>
    </row>
    <row r="56" spans="1:8" x14ac:dyDescent="0.25">
      <c r="A56" s="13" t="s">
        <v>47</v>
      </c>
      <c r="C56" s="23"/>
      <c r="E56" s="23"/>
    </row>
    <row r="57" spans="1:8" x14ac:dyDescent="0.25">
      <c r="A57" s="14" t="s">
        <v>42</v>
      </c>
      <c r="B57" s="14" t="s">
        <v>48</v>
      </c>
      <c r="C57" s="15">
        <v>5.24</v>
      </c>
      <c r="D57" s="14">
        <v>1</v>
      </c>
      <c r="E57" s="23">
        <f>ROUND(C57*D57,2)</f>
        <v>5.24</v>
      </c>
      <c r="F57" s="16">
        <v>0</v>
      </c>
      <c r="G57" s="23">
        <f>ROUND(E57*F57,2)</f>
        <v>0</v>
      </c>
      <c r="H57" s="23">
        <f t="shared" ref="H57:H63" si="0">ROUND(E57-G57,2)</f>
        <v>5.24</v>
      </c>
    </row>
    <row r="58" spans="1:8" x14ac:dyDescent="0.25">
      <c r="A58" s="14" t="s">
        <v>38</v>
      </c>
      <c r="B58" s="14" t="s">
        <v>48</v>
      </c>
      <c r="C58" s="15">
        <v>0.88</v>
      </c>
      <c r="D58" s="14">
        <v>1</v>
      </c>
      <c r="E58" s="23">
        <f>ROUND(C58*D58,2)</f>
        <v>0.88</v>
      </c>
      <c r="F58" s="16">
        <v>0</v>
      </c>
      <c r="G58" s="23">
        <f>ROUND(E58*F58,2)</f>
        <v>0</v>
      </c>
      <c r="H58" s="23">
        <f t="shared" si="0"/>
        <v>0.88</v>
      </c>
    </row>
    <row r="59" spans="1:8" x14ac:dyDescent="0.25">
      <c r="A59" s="14" t="s">
        <v>133</v>
      </c>
      <c r="B59" s="14" t="s">
        <v>48</v>
      </c>
      <c r="C59" s="15">
        <v>4.7699999999999996</v>
      </c>
      <c r="D59" s="14">
        <v>1</v>
      </c>
      <c r="E59" s="23">
        <f>ROUND(C59*D59,2)</f>
        <v>4.7699999999999996</v>
      </c>
      <c r="F59" s="16">
        <v>0</v>
      </c>
      <c r="G59" s="23">
        <f>ROUND(E59*F59,2)</f>
        <v>0</v>
      </c>
      <c r="H59" s="23">
        <f t="shared" si="0"/>
        <v>4.7699999999999996</v>
      </c>
    </row>
    <row r="60" spans="1:8" x14ac:dyDescent="0.25">
      <c r="A60" s="14" t="s">
        <v>91</v>
      </c>
      <c r="B60" s="14" t="s">
        <v>48</v>
      </c>
      <c r="C60" s="15">
        <v>0.22</v>
      </c>
      <c r="D60" s="14">
        <v>1</v>
      </c>
      <c r="E60" s="23">
        <f>ROUND(C60*D60,2)</f>
        <v>0.22</v>
      </c>
      <c r="F60" s="16">
        <v>0</v>
      </c>
      <c r="G60" s="23">
        <f>ROUND(E60*F60,2)</f>
        <v>0</v>
      </c>
      <c r="H60" s="23">
        <f t="shared" si="0"/>
        <v>0.22</v>
      </c>
    </row>
    <row r="61" spans="1:8" x14ac:dyDescent="0.25">
      <c r="A61" s="9" t="s">
        <v>49</v>
      </c>
      <c r="B61" s="9" t="s">
        <v>48</v>
      </c>
      <c r="C61" s="10">
        <v>13.51</v>
      </c>
      <c r="D61" s="9">
        <v>1</v>
      </c>
      <c r="E61" s="22">
        <f>ROUND(C61*D61,2)</f>
        <v>13.51</v>
      </c>
      <c r="F61" s="11">
        <v>0</v>
      </c>
      <c r="G61" s="22">
        <f>ROUND(E61*F61,2)</f>
        <v>0</v>
      </c>
      <c r="H61" s="22">
        <f t="shared" si="0"/>
        <v>13.51</v>
      </c>
    </row>
    <row r="62" spans="1:8" x14ac:dyDescent="0.25">
      <c r="A62" s="7" t="s">
        <v>50</v>
      </c>
      <c r="C62" s="23"/>
      <c r="E62" s="23">
        <f>SUM(E12:E61)</f>
        <v>330.78000000000009</v>
      </c>
      <c r="G62" s="12">
        <f>SUM(G12:G61)</f>
        <v>0</v>
      </c>
      <c r="H62" s="12">
        <f t="shared" si="0"/>
        <v>330.78</v>
      </c>
    </row>
    <row r="63" spans="1:8" x14ac:dyDescent="0.25">
      <c r="A63" s="7" t="s">
        <v>51</v>
      </c>
      <c r="C63" s="23"/>
      <c r="E63" s="23">
        <f>+E8-E62</f>
        <v>242.93999999999994</v>
      </c>
      <c r="G63" s="12">
        <f>+G8-G62</f>
        <v>0</v>
      </c>
      <c r="H63" s="12">
        <f t="shared" si="0"/>
        <v>242.94</v>
      </c>
    </row>
    <row r="64" spans="1:8" x14ac:dyDescent="0.25">
      <c r="A64" t="s">
        <v>12</v>
      </c>
      <c r="C64" s="23"/>
      <c r="E64" s="23"/>
    </row>
    <row r="65" spans="1:8" x14ac:dyDescent="0.25">
      <c r="A65" s="7" t="s">
        <v>52</v>
      </c>
      <c r="C65" s="23"/>
      <c r="E65" s="23"/>
    </row>
    <row r="66" spans="1:8" x14ac:dyDescent="0.25">
      <c r="A66" s="14" t="s">
        <v>42</v>
      </c>
      <c r="B66" s="14" t="s">
        <v>48</v>
      </c>
      <c r="C66" s="15">
        <v>11.97</v>
      </c>
      <c r="D66" s="14">
        <v>1</v>
      </c>
      <c r="E66" s="23">
        <f>ROUND(C66*D66,2)</f>
        <v>11.97</v>
      </c>
      <c r="F66" s="16">
        <v>0</v>
      </c>
      <c r="G66" s="23">
        <f>ROUND(E66*F66,2)</f>
        <v>0</v>
      </c>
      <c r="H66" s="23">
        <f t="shared" ref="H66:H72" si="1">ROUND(E66-G66,2)</f>
        <v>11.97</v>
      </c>
    </row>
    <row r="67" spans="1:8" x14ac:dyDescent="0.25">
      <c r="A67" s="14" t="s">
        <v>38</v>
      </c>
      <c r="B67" s="14" t="s">
        <v>48</v>
      </c>
      <c r="C67" s="15">
        <v>6.82</v>
      </c>
      <c r="D67" s="14">
        <v>1</v>
      </c>
      <c r="E67" s="23">
        <f>ROUND(C67*D67,2)</f>
        <v>6.82</v>
      </c>
      <c r="F67" s="16">
        <v>0</v>
      </c>
      <c r="G67" s="23">
        <f>ROUND(E67*F67,2)</f>
        <v>0</v>
      </c>
      <c r="H67" s="23">
        <f t="shared" si="1"/>
        <v>6.82</v>
      </c>
    </row>
    <row r="68" spans="1:8" x14ac:dyDescent="0.25">
      <c r="A68" s="14" t="s">
        <v>133</v>
      </c>
      <c r="B68" s="14" t="s">
        <v>48</v>
      </c>
      <c r="C68" s="15">
        <v>22.85</v>
      </c>
      <c r="D68" s="14">
        <v>1</v>
      </c>
      <c r="E68" s="23">
        <f>ROUND(C68*D68,2)</f>
        <v>22.85</v>
      </c>
      <c r="F68" s="16">
        <v>0</v>
      </c>
      <c r="G68" s="23">
        <f>ROUND(E68*F68,2)</f>
        <v>0</v>
      </c>
      <c r="H68" s="23">
        <f t="shared" si="1"/>
        <v>22.85</v>
      </c>
    </row>
    <row r="69" spans="1:8" x14ac:dyDescent="0.25">
      <c r="A69" s="9" t="s">
        <v>91</v>
      </c>
      <c r="B69" s="9" t="s">
        <v>48</v>
      </c>
      <c r="C69" s="10">
        <v>1.76</v>
      </c>
      <c r="D69" s="9">
        <v>1</v>
      </c>
      <c r="E69" s="22">
        <f>ROUND(C69*D69,2)</f>
        <v>1.76</v>
      </c>
      <c r="F69" s="11">
        <v>0</v>
      </c>
      <c r="G69" s="22">
        <f>ROUND(E69*F69,2)</f>
        <v>0</v>
      </c>
      <c r="H69" s="22">
        <f t="shared" si="1"/>
        <v>1.76</v>
      </c>
    </row>
    <row r="70" spans="1:8" x14ac:dyDescent="0.25">
      <c r="A70" s="7" t="s">
        <v>53</v>
      </c>
      <c r="C70" s="23"/>
      <c r="E70" s="23">
        <f>SUM(E66:E69)</f>
        <v>43.4</v>
      </c>
      <c r="G70" s="12">
        <f>SUM(G66:G69)</f>
        <v>0</v>
      </c>
      <c r="H70" s="12">
        <f t="shared" si="1"/>
        <v>43.4</v>
      </c>
    </row>
    <row r="71" spans="1:8" x14ac:dyDescent="0.25">
      <c r="A71" s="7" t="s">
        <v>54</v>
      </c>
      <c r="C71" s="23"/>
      <c r="E71" s="23">
        <f>+E62+E70</f>
        <v>374.18000000000006</v>
      </c>
      <c r="G71" s="12">
        <f>+G62+G70</f>
        <v>0</v>
      </c>
      <c r="H71" s="12">
        <f t="shared" si="1"/>
        <v>374.18</v>
      </c>
    </row>
    <row r="72" spans="1:8" x14ac:dyDescent="0.25">
      <c r="A72" s="7" t="s">
        <v>55</v>
      </c>
      <c r="C72" s="23"/>
      <c r="E72" s="23">
        <f>+E8-E71</f>
        <v>199.53999999999996</v>
      </c>
      <c r="G72" s="12">
        <f>+G8-G71</f>
        <v>0</v>
      </c>
      <c r="H72" s="12">
        <f t="shared" si="1"/>
        <v>199.54</v>
      </c>
    </row>
    <row r="73" spans="1:8" x14ac:dyDescent="0.25">
      <c r="A73" t="s">
        <v>119</v>
      </c>
      <c r="C73" s="23"/>
      <c r="E73" s="23"/>
    </row>
    <row r="74" spans="1:8" x14ac:dyDescent="0.25">
      <c r="A74" t="s">
        <v>424</v>
      </c>
      <c r="C74" s="23"/>
      <c r="E74" s="23"/>
    </row>
    <row r="75" spans="1:8" x14ac:dyDescent="0.25">
      <c r="C75" s="23"/>
      <c r="E75" s="23"/>
    </row>
    <row r="76" spans="1:8" x14ac:dyDescent="0.25">
      <c r="A76" s="7" t="s">
        <v>120</v>
      </c>
      <c r="C76" s="23"/>
      <c r="E76" s="23"/>
    </row>
    <row r="77" spans="1:8" x14ac:dyDescent="0.25">
      <c r="A77" s="7" t="s">
        <v>121</v>
      </c>
      <c r="C77" s="23"/>
      <c r="E77" s="23"/>
    </row>
    <row r="98" spans="1:8" x14ac:dyDescent="0.25">
      <c r="A98" t="str" cm="1">
        <f t="array" aca="1" ref="A98" ca="1">MID(CELL("filename",A1),FIND("]",CELL("filename",A1))+1,256)</f>
        <v>soy7</v>
      </c>
    </row>
    <row r="99" spans="1:8" x14ac:dyDescent="0.25">
      <c r="A99" s="7" t="s">
        <v>50</v>
      </c>
      <c r="E99" s="25">
        <f>VLOOKUP(A99,$A$1:$H$98,5,FALSE)</f>
        <v>330.78000000000009</v>
      </c>
    </row>
    <row r="100" spans="1:8" x14ac:dyDescent="0.25">
      <c r="A100" s="7" t="s">
        <v>288</v>
      </c>
      <c r="E100" s="25">
        <f>VLOOKUP(A100,$A$1:$H$98,5,FALSE)</f>
        <v>43.4</v>
      </c>
    </row>
    <row r="101" spans="1:8" x14ac:dyDescent="0.25">
      <c r="A101" s="7" t="s">
        <v>289</v>
      </c>
      <c r="E101" s="25">
        <f t="shared" ref="E101:E102" si="2">VLOOKUP(A101,$A$1:$H$98,5,FALSE)</f>
        <v>374.18000000000006</v>
      </c>
    </row>
    <row r="102" spans="1:8" x14ac:dyDescent="0.25">
      <c r="A102" s="7" t="s">
        <v>55</v>
      </c>
      <c r="E102" s="25">
        <f t="shared" si="2"/>
        <v>199.53999999999996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839E-EFC6-4254-A3B7-ADB33E7C0C4E}">
  <sheetPr codeName="Sheet75"/>
  <dimension ref="A1:H116"/>
  <sheetViews>
    <sheetView topLeftCell="A7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215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376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423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</v>
      </c>
      <c r="E12" s="23">
        <f>ROUND(C12*D12,2)</f>
        <v>32.200000000000003</v>
      </c>
      <c r="F12" s="16">
        <v>0</v>
      </c>
      <c r="G12" s="23">
        <f>ROUND(E12*F12,2)</f>
        <v>0</v>
      </c>
      <c r="H12" s="23">
        <f>ROUND(E12-G12,2)</f>
        <v>32.200000000000003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4" t="s">
        <v>136</v>
      </c>
      <c r="B15" s="14" t="s">
        <v>19</v>
      </c>
      <c r="C15" s="15">
        <v>8.4</v>
      </c>
      <c r="D15" s="14">
        <v>0.6</v>
      </c>
      <c r="E15" s="23">
        <f>ROUND(C15*D15,2)</f>
        <v>5.04</v>
      </c>
      <c r="F15" s="16">
        <v>0</v>
      </c>
      <c r="G15" s="23">
        <f>ROUND(E15*F15,2)</f>
        <v>0</v>
      </c>
      <c r="H15" s="23">
        <f>ROUND(E15-G15,2)</f>
        <v>5.04</v>
      </c>
    </row>
    <row r="16" spans="1:8" x14ac:dyDescent="0.25">
      <c r="A16" s="13" t="s">
        <v>20</v>
      </c>
      <c r="C16" s="23"/>
      <c r="E16" s="23"/>
    </row>
    <row r="17" spans="1:8" x14ac:dyDescent="0.25">
      <c r="A17" s="14" t="s">
        <v>124</v>
      </c>
      <c r="B17" s="14" t="s">
        <v>21</v>
      </c>
      <c r="C17" s="15">
        <v>29.1</v>
      </c>
      <c r="D17" s="14">
        <v>0.87</v>
      </c>
      <c r="E17" s="23">
        <f>ROUND(C17*D17,2)</f>
        <v>25.32</v>
      </c>
      <c r="F17" s="16">
        <v>0</v>
      </c>
      <c r="G17" s="23">
        <f>ROUND(E17*F17,2)</f>
        <v>0</v>
      </c>
      <c r="H17" s="23">
        <f>ROUND(E17-G17,2)</f>
        <v>25.32</v>
      </c>
    </row>
    <row r="18" spans="1:8" x14ac:dyDescent="0.25">
      <c r="A18" s="14" t="s">
        <v>22</v>
      </c>
      <c r="B18" s="14" t="s">
        <v>21</v>
      </c>
      <c r="C18" s="15">
        <v>27.09</v>
      </c>
      <c r="D18" s="14">
        <v>1.33</v>
      </c>
      <c r="E18" s="23">
        <f>ROUND(C18*D18,2)</f>
        <v>36.03</v>
      </c>
      <c r="F18" s="16">
        <v>0</v>
      </c>
      <c r="G18" s="23">
        <f>ROUND(E18*F18,2)</f>
        <v>0</v>
      </c>
      <c r="H18" s="23">
        <f>ROUND(E18-G18,2)</f>
        <v>36.03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319</v>
      </c>
      <c r="B20" s="14" t="s">
        <v>18</v>
      </c>
      <c r="C20" s="15">
        <v>4.46</v>
      </c>
      <c r="D20" s="14">
        <v>1.6</v>
      </c>
      <c r="E20" s="23">
        <f>ROUND(C20*D20,2)</f>
        <v>7.14</v>
      </c>
      <c r="F20" s="16">
        <v>0</v>
      </c>
      <c r="G20" s="23">
        <f>ROUND(E20*F20,2)</f>
        <v>0</v>
      </c>
      <c r="H20" s="23">
        <f>ROUND(E20-G20,2)</f>
        <v>7.14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25</v>
      </c>
      <c r="B22" s="14" t="s">
        <v>18</v>
      </c>
      <c r="C22" s="15">
        <v>0.12</v>
      </c>
      <c r="D22" s="14">
        <v>96</v>
      </c>
      <c r="E22" s="23">
        <f t="shared" ref="E22:E30" si="0">ROUND(C22*D22,2)</f>
        <v>11.52</v>
      </c>
      <c r="F22" s="16">
        <v>0</v>
      </c>
      <c r="G22" s="23">
        <f t="shared" ref="G22:G30" si="1">ROUND(E22*F22,2)</f>
        <v>0</v>
      </c>
      <c r="H22" s="23">
        <f t="shared" ref="H22:H30" si="2">ROUND(E22-G22,2)</f>
        <v>11.52</v>
      </c>
    </row>
    <row r="23" spans="1:8" x14ac:dyDescent="0.25">
      <c r="A23" s="14" t="s">
        <v>137</v>
      </c>
      <c r="B23" s="14" t="s">
        <v>26</v>
      </c>
      <c r="C23" s="15">
        <v>2.23</v>
      </c>
      <c r="D23" s="14">
        <v>2</v>
      </c>
      <c r="E23" s="23">
        <f t="shared" si="0"/>
        <v>4.46</v>
      </c>
      <c r="F23" s="16">
        <v>0</v>
      </c>
      <c r="G23" s="23">
        <f t="shared" si="1"/>
        <v>0</v>
      </c>
      <c r="H23" s="23">
        <f t="shared" si="2"/>
        <v>4.46</v>
      </c>
    </row>
    <row r="24" spans="1:8" x14ac:dyDescent="0.25">
      <c r="A24" s="14" t="s">
        <v>104</v>
      </c>
      <c r="B24" s="14" t="s">
        <v>26</v>
      </c>
      <c r="C24" s="15">
        <v>15.01</v>
      </c>
      <c r="D24" s="14">
        <v>1</v>
      </c>
      <c r="E24" s="23">
        <f t="shared" si="0"/>
        <v>15.01</v>
      </c>
      <c r="F24" s="16">
        <v>0</v>
      </c>
      <c r="G24" s="23">
        <f t="shared" si="1"/>
        <v>0</v>
      </c>
      <c r="H24" s="23">
        <f t="shared" si="2"/>
        <v>15.01</v>
      </c>
    </row>
    <row r="25" spans="1:8" x14ac:dyDescent="0.25">
      <c r="A25" s="14" t="s">
        <v>138</v>
      </c>
      <c r="B25" s="14" t="s">
        <v>18</v>
      </c>
      <c r="C25" s="15">
        <v>3.06</v>
      </c>
      <c r="D25" s="14">
        <v>2</v>
      </c>
      <c r="E25" s="23">
        <f t="shared" si="0"/>
        <v>6.12</v>
      </c>
      <c r="F25" s="16">
        <v>0</v>
      </c>
      <c r="G25" s="23">
        <f t="shared" si="1"/>
        <v>0</v>
      </c>
      <c r="H25" s="23">
        <f t="shared" si="2"/>
        <v>6.12</v>
      </c>
    </row>
    <row r="26" spans="1:8" x14ac:dyDescent="0.25">
      <c r="A26" s="14" t="s">
        <v>139</v>
      </c>
      <c r="B26" s="14" t="s">
        <v>26</v>
      </c>
      <c r="C26" s="15">
        <v>10.19</v>
      </c>
      <c r="D26" s="14">
        <v>2</v>
      </c>
      <c r="E26" s="23">
        <f t="shared" si="0"/>
        <v>20.38</v>
      </c>
      <c r="F26" s="16">
        <v>0</v>
      </c>
      <c r="G26" s="23">
        <f t="shared" si="1"/>
        <v>0</v>
      </c>
      <c r="H26" s="23">
        <f t="shared" si="2"/>
        <v>20.38</v>
      </c>
    </row>
    <row r="27" spans="1:8" x14ac:dyDescent="0.25">
      <c r="A27" s="14" t="s">
        <v>105</v>
      </c>
      <c r="B27" s="14" t="s">
        <v>18</v>
      </c>
      <c r="C27" s="15">
        <v>0.32</v>
      </c>
      <c r="D27" s="14">
        <v>32</v>
      </c>
      <c r="E27" s="23">
        <f t="shared" si="0"/>
        <v>10.24</v>
      </c>
      <c r="F27" s="16">
        <v>0</v>
      </c>
      <c r="G27" s="23">
        <f t="shared" si="1"/>
        <v>0</v>
      </c>
      <c r="H27" s="23">
        <f t="shared" si="2"/>
        <v>10.24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12.8</v>
      </c>
      <c r="E28" s="23">
        <f t="shared" si="0"/>
        <v>13.57</v>
      </c>
      <c r="F28" s="16">
        <v>0</v>
      </c>
      <c r="G28" s="23">
        <f t="shared" si="1"/>
        <v>0</v>
      </c>
      <c r="H28" s="23">
        <f t="shared" si="2"/>
        <v>13.57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1</v>
      </c>
      <c r="E29" s="23">
        <f t="shared" si="0"/>
        <v>10.11</v>
      </c>
      <c r="F29" s="16">
        <v>0</v>
      </c>
      <c r="G29" s="23">
        <f t="shared" si="1"/>
        <v>0</v>
      </c>
      <c r="H29" s="23">
        <f t="shared" si="2"/>
        <v>10.11</v>
      </c>
    </row>
    <row r="30" spans="1:8" x14ac:dyDescent="0.25">
      <c r="A30" s="14" t="s">
        <v>398</v>
      </c>
      <c r="B30" s="14" t="s">
        <v>18</v>
      </c>
      <c r="C30" s="15">
        <v>7.3</v>
      </c>
      <c r="D30" s="14">
        <v>1.5</v>
      </c>
      <c r="E30" s="23">
        <f t="shared" si="0"/>
        <v>10.95</v>
      </c>
      <c r="F30" s="16">
        <v>0</v>
      </c>
      <c r="G30" s="23">
        <f t="shared" si="1"/>
        <v>0</v>
      </c>
      <c r="H30" s="23">
        <f t="shared" si="2"/>
        <v>10.95</v>
      </c>
    </row>
    <row r="31" spans="1:8" x14ac:dyDescent="0.25">
      <c r="A31" s="13" t="s">
        <v>27</v>
      </c>
      <c r="C31" s="23"/>
      <c r="E31" s="23"/>
    </row>
    <row r="32" spans="1:8" x14ac:dyDescent="0.25">
      <c r="A32" s="14" t="s">
        <v>140</v>
      </c>
      <c r="B32" s="14" t="s">
        <v>29</v>
      </c>
      <c r="C32" s="15">
        <v>6.75</v>
      </c>
      <c r="D32" s="14">
        <v>0.75</v>
      </c>
      <c r="E32" s="23">
        <f>ROUND(C32*D32,2)</f>
        <v>5.0599999999999996</v>
      </c>
      <c r="F32" s="16">
        <v>0</v>
      </c>
      <c r="G32" s="23">
        <f>ROUND(E32*F32,2)</f>
        <v>0</v>
      </c>
      <c r="H32" s="23">
        <f>ROUND(E32-G32,2)</f>
        <v>5.0599999999999996</v>
      </c>
    </row>
    <row r="33" spans="1:8" x14ac:dyDescent="0.25">
      <c r="A33" s="14" t="s">
        <v>141</v>
      </c>
      <c r="B33" s="14" t="s">
        <v>48</v>
      </c>
      <c r="C33" s="15">
        <v>8</v>
      </c>
      <c r="D33" s="14">
        <v>1</v>
      </c>
      <c r="E33" s="23">
        <f>ROUND(C33*D33,2)</f>
        <v>8</v>
      </c>
      <c r="F33" s="16">
        <v>0</v>
      </c>
      <c r="G33" s="23">
        <f>ROUND(E33*F33,2)</f>
        <v>0</v>
      </c>
      <c r="H33" s="23">
        <f>ROUND(E33-G33,2)</f>
        <v>8</v>
      </c>
    </row>
    <row r="34" spans="1:8" x14ac:dyDescent="0.25">
      <c r="A34" s="13" t="s">
        <v>33</v>
      </c>
      <c r="C34" s="23"/>
      <c r="E34" s="23"/>
    </row>
    <row r="35" spans="1:8" x14ac:dyDescent="0.25">
      <c r="A35" s="14" t="s">
        <v>142</v>
      </c>
      <c r="B35" s="14" t="s">
        <v>29</v>
      </c>
      <c r="C35" s="15">
        <v>1.1599999999999999</v>
      </c>
      <c r="D35" s="14">
        <v>50</v>
      </c>
      <c r="E35" s="23">
        <f>ROUND(C35*D35,2)</f>
        <v>58</v>
      </c>
      <c r="F35" s="16">
        <v>0</v>
      </c>
      <c r="G35" s="23">
        <f>ROUND(E35*F35,2)</f>
        <v>0</v>
      </c>
      <c r="H35" s="23">
        <f>ROUND(E35-G35,2)</f>
        <v>58</v>
      </c>
    </row>
    <row r="36" spans="1:8" x14ac:dyDescent="0.25">
      <c r="A36" s="13" t="s">
        <v>113</v>
      </c>
      <c r="C36" s="23"/>
      <c r="E36" s="23"/>
    </row>
    <row r="37" spans="1:8" x14ac:dyDescent="0.25">
      <c r="A37" s="14" t="s">
        <v>114</v>
      </c>
      <c r="B37" s="14" t="s">
        <v>26</v>
      </c>
      <c r="C37" s="15">
        <v>3.3</v>
      </c>
      <c r="D37" s="14">
        <v>1</v>
      </c>
      <c r="E37" s="23">
        <f>ROUND(C37*D37,2)</f>
        <v>3.3</v>
      </c>
      <c r="F37" s="16">
        <v>0</v>
      </c>
      <c r="G37" s="23">
        <f>ROUND(E37*F37,2)</f>
        <v>0</v>
      </c>
      <c r="H37" s="23">
        <f>ROUND(E37-G37,2)</f>
        <v>3.3</v>
      </c>
    </row>
    <row r="38" spans="1:8" x14ac:dyDescent="0.25">
      <c r="A38" s="13" t="s">
        <v>61</v>
      </c>
      <c r="C38" s="23"/>
      <c r="E38" s="23"/>
    </row>
    <row r="39" spans="1:8" x14ac:dyDescent="0.25">
      <c r="A39" s="14" t="s">
        <v>62</v>
      </c>
      <c r="B39" s="14" t="s">
        <v>48</v>
      </c>
      <c r="C39" s="15">
        <v>9</v>
      </c>
      <c r="D39" s="14">
        <v>1</v>
      </c>
      <c r="E39" s="23">
        <f>ROUND(C39*D39,2)</f>
        <v>9</v>
      </c>
      <c r="F39" s="16">
        <v>0</v>
      </c>
      <c r="G39" s="23">
        <f>ROUND(E39*F39,2)</f>
        <v>0</v>
      </c>
      <c r="H39" s="23">
        <f>ROUND(E39-G39,2)</f>
        <v>9</v>
      </c>
    </row>
    <row r="40" spans="1:8" x14ac:dyDescent="0.25">
      <c r="A40" s="13" t="s">
        <v>130</v>
      </c>
      <c r="C40" s="23"/>
      <c r="E40" s="23"/>
    </row>
    <row r="41" spans="1:8" x14ac:dyDescent="0.25">
      <c r="A41" s="14" t="s">
        <v>143</v>
      </c>
      <c r="B41" s="14" t="s">
        <v>123</v>
      </c>
      <c r="C41" s="15">
        <v>0.28999999999999998</v>
      </c>
      <c r="D41" s="14">
        <v>42</v>
      </c>
      <c r="E41" s="23">
        <f>ROUND(C41*D41,2)</f>
        <v>12.18</v>
      </c>
      <c r="F41" s="16">
        <v>0</v>
      </c>
      <c r="G41" s="23">
        <f>ROUND(E41*F41,2)</f>
        <v>0</v>
      </c>
      <c r="H41" s="23">
        <f>ROUND(E41-G41,2)</f>
        <v>12.18</v>
      </c>
    </row>
    <row r="42" spans="1:8" x14ac:dyDescent="0.25">
      <c r="A42" s="13" t="s">
        <v>34</v>
      </c>
      <c r="C42" s="23"/>
      <c r="E42" s="23"/>
    </row>
    <row r="43" spans="1:8" x14ac:dyDescent="0.25">
      <c r="A43" s="14" t="s">
        <v>35</v>
      </c>
      <c r="B43" s="14" t="s">
        <v>36</v>
      </c>
      <c r="C43" s="15">
        <v>51.39</v>
      </c>
      <c r="D43" s="14">
        <v>0.33300000000000002</v>
      </c>
      <c r="E43" s="23">
        <f>ROUND(C43*D43,2)</f>
        <v>17.11</v>
      </c>
      <c r="F43" s="16">
        <v>0</v>
      </c>
      <c r="G43" s="23">
        <f>ROUND(E43*F43,2)</f>
        <v>0</v>
      </c>
      <c r="H43" s="23">
        <f>ROUND(E43-G43,2)</f>
        <v>17.11</v>
      </c>
    </row>
    <row r="44" spans="1:8" x14ac:dyDescent="0.25">
      <c r="A44" s="13" t="s">
        <v>115</v>
      </c>
      <c r="C44" s="23"/>
      <c r="E44" s="23"/>
    </row>
    <row r="45" spans="1:8" x14ac:dyDescent="0.25">
      <c r="A45" s="14" t="s">
        <v>144</v>
      </c>
      <c r="B45" s="14" t="s">
        <v>48</v>
      </c>
      <c r="C45" s="15">
        <v>6.5</v>
      </c>
      <c r="D45" s="14">
        <v>1</v>
      </c>
      <c r="E45" s="23">
        <f>ROUND(C45*D45,2)</f>
        <v>6.5</v>
      </c>
      <c r="F45" s="16">
        <v>0</v>
      </c>
      <c r="G45" s="23">
        <f>ROUND(E45*F45,2)</f>
        <v>0</v>
      </c>
      <c r="H45" s="23">
        <f>ROUND(E45-G45,2)</f>
        <v>6.5</v>
      </c>
    </row>
    <row r="46" spans="1:8" x14ac:dyDescent="0.25">
      <c r="A46" s="13" t="s">
        <v>145</v>
      </c>
      <c r="C46" s="23"/>
      <c r="E46" s="23"/>
    </row>
    <row r="47" spans="1:8" x14ac:dyDescent="0.25">
      <c r="A47" s="14" t="s">
        <v>146</v>
      </c>
      <c r="B47" s="14" t="s">
        <v>48</v>
      </c>
      <c r="C47" s="15">
        <v>1.55</v>
      </c>
      <c r="D47" s="14">
        <v>1</v>
      </c>
      <c r="E47" s="23">
        <f>ROUND(C47*D47,2)</f>
        <v>1.55</v>
      </c>
      <c r="F47" s="16">
        <v>0</v>
      </c>
      <c r="G47" s="23">
        <f>ROUND(E47*F47,2)</f>
        <v>0</v>
      </c>
      <c r="H47" s="23">
        <f>ROUND(E47-G47,2)</f>
        <v>1.55</v>
      </c>
    </row>
    <row r="48" spans="1:8" x14ac:dyDescent="0.25">
      <c r="A48" s="13" t="s">
        <v>117</v>
      </c>
      <c r="C48" s="23"/>
      <c r="E48" s="23"/>
    </row>
    <row r="49" spans="1:8" x14ac:dyDescent="0.25">
      <c r="A49" s="14" t="s">
        <v>118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25">
      <c r="A50" s="13" t="s">
        <v>37</v>
      </c>
      <c r="C50" s="23"/>
      <c r="E50" s="23"/>
    </row>
    <row r="51" spans="1:8" x14ac:dyDescent="0.25">
      <c r="A51" s="14" t="s">
        <v>38</v>
      </c>
      <c r="B51" s="14" t="s">
        <v>39</v>
      </c>
      <c r="C51" s="15">
        <v>18.690000000000001</v>
      </c>
      <c r="D51" s="14">
        <v>0.22090000000000001</v>
      </c>
      <c r="E51" s="23">
        <f>ROUND(C51*D51,2)</f>
        <v>4.13</v>
      </c>
      <c r="F51" s="16">
        <v>0</v>
      </c>
      <c r="G51" s="23">
        <f>ROUND(E51*F51,2)</f>
        <v>0</v>
      </c>
      <c r="H51" s="23">
        <f>ROUND(E51-G51,2)</f>
        <v>4.13</v>
      </c>
    </row>
    <row r="52" spans="1:8" x14ac:dyDescent="0.25">
      <c r="A52" s="14" t="s">
        <v>133</v>
      </c>
      <c r="B52" s="14" t="s">
        <v>39</v>
      </c>
      <c r="C52" s="15">
        <v>18.690000000000001</v>
      </c>
      <c r="D52" s="14">
        <v>8.5099999999999995E-2</v>
      </c>
      <c r="E52" s="23">
        <f>ROUND(C52*D52,2)</f>
        <v>1.59</v>
      </c>
      <c r="F52" s="16">
        <v>0</v>
      </c>
      <c r="G52" s="23">
        <f>ROUND(E52*F52,2)</f>
        <v>0</v>
      </c>
      <c r="H52" s="23">
        <f>ROUND(E52-G52,2)</f>
        <v>1.59</v>
      </c>
    </row>
    <row r="53" spans="1:8" x14ac:dyDescent="0.25">
      <c r="A53" s="14" t="s">
        <v>91</v>
      </c>
      <c r="B53" s="14" t="s">
        <v>39</v>
      </c>
      <c r="C53" s="15">
        <v>18.690000000000001</v>
      </c>
      <c r="D53" s="14">
        <v>2.35E-2</v>
      </c>
      <c r="E53" s="23">
        <f>ROUND(C53*D53,2)</f>
        <v>0.44</v>
      </c>
      <c r="F53" s="16">
        <v>0</v>
      </c>
      <c r="G53" s="23">
        <f>ROUND(E53*F53,2)</f>
        <v>0</v>
      </c>
      <c r="H53" s="23">
        <f>ROUND(E53-G53,2)</f>
        <v>0.44</v>
      </c>
    </row>
    <row r="54" spans="1:8" x14ac:dyDescent="0.25">
      <c r="A54" s="13" t="s">
        <v>43</v>
      </c>
      <c r="C54" s="23"/>
      <c r="E54" s="23"/>
    </row>
    <row r="55" spans="1:8" x14ac:dyDescent="0.25">
      <c r="A55" s="14" t="s">
        <v>42</v>
      </c>
      <c r="B55" s="14" t="s">
        <v>39</v>
      </c>
      <c r="C55" s="15">
        <v>9.06</v>
      </c>
      <c r="D55" s="14">
        <v>5.0799999999999998E-2</v>
      </c>
      <c r="E55" s="23">
        <f>ROUND(C55*D55,2)</f>
        <v>0.46</v>
      </c>
      <c r="F55" s="16">
        <v>0</v>
      </c>
      <c r="G55" s="23">
        <f>ROUND(E55*F55,2)</f>
        <v>0</v>
      </c>
      <c r="H55" s="23">
        <f>ROUND(E55-G55,2)</f>
        <v>0.46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1.18E-2</v>
      </c>
      <c r="E56" s="23">
        <f>ROUND(C56*D56,2)</f>
        <v>0.11</v>
      </c>
      <c r="F56" s="16">
        <v>0</v>
      </c>
      <c r="G56" s="23">
        <f>ROUND(E56*F56,2)</f>
        <v>0</v>
      </c>
      <c r="H56" s="23">
        <f>ROUND(E56-G56,2)</f>
        <v>0.11</v>
      </c>
    </row>
    <row r="57" spans="1:8" x14ac:dyDescent="0.25">
      <c r="A57" s="14" t="s">
        <v>44</v>
      </c>
      <c r="B57" s="14" t="s">
        <v>39</v>
      </c>
      <c r="C57" s="15">
        <v>18.68</v>
      </c>
      <c r="D57" s="14">
        <v>0.29659999999999997</v>
      </c>
      <c r="E57" s="23">
        <f>ROUND(C57*D57,2)</f>
        <v>5.54</v>
      </c>
      <c r="F57" s="16">
        <v>0</v>
      </c>
      <c r="G57" s="23">
        <f>ROUND(E57*F57,2)</f>
        <v>0</v>
      </c>
      <c r="H57" s="23">
        <f>ROUND(E57-G57,2)</f>
        <v>5.54</v>
      </c>
    </row>
    <row r="58" spans="1:8" x14ac:dyDescent="0.25">
      <c r="A58" s="13" t="s">
        <v>45</v>
      </c>
      <c r="C58" s="23"/>
      <c r="E58" s="23"/>
    </row>
    <row r="59" spans="1:8" x14ac:dyDescent="0.25">
      <c r="A59" s="14" t="s">
        <v>38</v>
      </c>
      <c r="B59" s="14" t="s">
        <v>19</v>
      </c>
      <c r="C59" s="15">
        <v>2.86</v>
      </c>
      <c r="D59" s="14">
        <v>3.4115000000000002</v>
      </c>
      <c r="E59" s="23">
        <f>ROUND(C59*D59,2)</f>
        <v>9.76</v>
      </c>
      <c r="F59" s="16">
        <v>0</v>
      </c>
      <c r="G59" s="23">
        <f>ROUND(E59*F59,2)</f>
        <v>0</v>
      </c>
      <c r="H59" s="23">
        <f>ROUND(E59-G59,2)</f>
        <v>9.76</v>
      </c>
    </row>
    <row r="60" spans="1:8" x14ac:dyDescent="0.25">
      <c r="A60" s="14" t="s">
        <v>133</v>
      </c>
      <c r="B60" s="14" t="s">
        <v>19</v>
      </c>
      <c r="C60" s="15">
        <v>2.86</v>
      </c>
      <c r="D60" s="14">
        <v>1.4244000000000001</v>
      </c>
      <c r="E60" s="23">
        <f>ROUND(C60*D60,2)</f>
        <v>4.07</v>
      </c>
      <c r="F60" s="16">
        <v>0</v>
      </c>
      <c r="G60" s="23">
        <f>ROUND(E60*F60,2)</f>
        <v>0</v>
      </c>
      <c r="H60" s="23">
        <f>ROUND(E60-G60,2)</f>
        <v>4.07</v>
      </c>
    </row>
    <row r="61" spans="1:8" x14ac:dyDescent="0.25">
      <c r="A61" s="14" t="s">
        <v>91</v>
      </c>
      <c r="B61" s="14" t="s">
        <v>19</v>
      </c>
      <c r="C61" s="15">
        <v>2.86</v>
      </c>
      <c r="D61" s="14">
        <v>0.2994</v>
      </c>
      <c r="E61" s="23">
        <f>ROUND(C61*D61,2)</f>
        <v>0.86</v>
      </c>
      <c r="F61" s="16">
        <v>0</v>
      </c>
      <c r="G61" s="23">
        <f>ROUND(E61*F61,2)</f>
        <v>0</v>
      </c>
      <c r="H61" s="23">
        <f>ROUND(E61-G61,2)</f>
        <v>0.86</v>
      </c>
    </row>
    <row r="62" spans="1:8" x14ac:dyDescent="0.25">
      <c r="A62" s="13" t="s">
        <v>47</v>
      </c>
      <c r="C62" s="23"/>
      <c r="E62" s="23"/>
    </row>
    <row r="63" spans="1:8" x14ac:dyDescent="0.25">
      <c r="A63" s="14" t="s">
        <v>42</v>
      </c>
      <c r="B63" s="14" t="s">
        <v>48</v>
      </c>
      <c r="C63" s="15">
        <v>7.55</v>
      </c>
      <c r="D63" s="14">
        <v>1</v>
      </c>
      <c r="E63" s="23">
        <f>ROUND(C63*D63,2)</f>
        <v>7.55</v>
      </c>
      <c r="F63" s="16">
        <v>0</v>
      </c>
      <c r="G63" s="23">
        <f>ROUND(E63*F63,2)</f>
        <v>0</v>
      </c>
      <c r="H63" s="23">
        <f t="shared" ref="H63:H69" si="3">ROUND(E63-G63,2)</f>
        <v>7.55</v>
      </c>
    </row>
    <row r="64" spans="1:8" x14ac:dyDescent="0.25">
      <c r="A64" s="14" t="s">
        <v>38</v>
      </c>
      <c r="B64" s="14" t="s">
        <v>48</v>
      </c>
      <c r="C64" s="15">
        <v>2.7</v>
      </c>
      <c r="D64" s="14">
        <v>1</v>
      </c>
      <c r="E64" s="23">
        <f>ROUND(C64*D64,2)</f>
        <v>2.7</v>
      </c>
      <c r="F64" s="16">
        <v>0</v>
      </c>
      <c r="G64" s="23">
        <f>ROUND(E64*F64,2)</f>
        <v>0</v>
      </c>
      <c r="H64" s="23">
        <f t="shared" si="3"/>
        <v>2.7</v>
      </c>
    </row>
    <row r="65" spans="1:8" x14ac:dyDescent="0.25">
      <c r="A65" s="14" t="s">
        <v>133</v>
      </c>
      <c r="B65" s="14" t="s">
        <v>48</v>
      </c>
      <c r="C65" s="15">
        <v>4.7699999999999996</v>
      </c>
      <c r="D65" s="14">
        <v>1</v>
      </c>
      <c r="E65" s="23">
        <f>ROUND(C65*D65,2)</f>
        <v>4.7699999999999996</v>
      </c>
      <c r="F65" s="16">
        <v>0</v>
      </c>
      <c r="G65" s="23">
        <f>ROUND(E65*F65,2)</f>
        <v>0</v>
      </c>
      <c r="H65" s="23">
        <f t="shared" si="3"/>
        <v>4.7699999999999996</v>
      </c>
    </row>
    <row r="66" spans="1:8" x14ac:dyDescent="0.25">
      <c r="A66" s="14" t="s">
        <v>91</v>
      </c>
      <c r="B66" s="14" t="s">
        <v>48</v>
      </c>
      <c r="C66" s="15">
        <v>0.44</v>
      </c>
      <c r="D66" s="14">
        <v>1</v>
      </c>
      <c r="E66" s="23">
        <f>ROUND(C66*D66,2)</f>
        <v>0.44</v>
      </c>
      <c r="F66" s="16">
        <v>0</v>
      </c>
      <c r="G66" s="23">
        <f>ROUND(E66*F66,2)</f>
        <v>0</v>
      </c>
      <c r="H66" s="23">
        <f t="shared" si="3"/>
        <v>0.44</v>
      </c>
    </row>
    <row r="67" spans="1:8" x14ac:dyDescent="0.25">
      <c r="A67" s="9" t="s">
        <v>49</v>
      </c>
      <c r="B67" s="9" t="s">
        <v>48</v>
      </c>
      <c r="C67" s="10">
        <v>17.97</v>
      </c>
      <c r="D67" s="9">
        <v>1</v>
      </c>
      <c r="E67" s="22">
        <f>ROUND(C67*D67,2)</f>
        <v>17.97</v>
      </c>
      <c r="F67" s="11">
        <v>0</v>
      </c>
      <c r="G67" s="22">
        <f>ROUND(E67*F67,2)</f>
        <v>0</v>
      </c>
      <c r="H67" s="22">
        <f t="shared" si="3"/>
        <v>17.97</v>
      </c>
    </row>
    <row r="68" spans="1:8" x14ac:dyDescent="0.25">
      <c r="A68" s="7" t="s">
        <v>50</v>
      </c>
      <c r="C68" s="23"/>
      <c r="E68" s="23">
        <f>SUM(E12:E67)</f>
        <v>397.63</v>
      </c>
      <c r="G68" s="12">
        <f>SUM(G12:G67)</f>
        <v>0</v>
      </c>
      <c r="H68" s="12">
        <f t="shared" si="3"/>
        <v>397.63</v>
      </c>
    </row>
    <row r="69" spans="1:8" x14ac:dyDescent="0.25">
      <c r="A69" s="7" t="s">
        <v>51</v>
      </c>
      <c r="C69" s="23"/>
      <c r="E69" s="23">
        <f>+E8-E68</f>
        <v>176.09000000000003</v>
      </c>
      <c r="G69" s="12">
        <f>+G8-G68</f>
        <v>0</v>
      </c>
      <c r="H69" s="12">
        <f t="shared" si="3"/>
        <v>176.09</v>
      </c>
    </row>
    <row r="70" spans="1:8" x14ac:dyDescent="0.25">
      <c r="A70" t="s">
        <v>12</v>
      </c>
      <c r="C70" s="23"/>
      <c r="E70" s="23"/>
    </row>
    <row r="71" spans="1:8" x14ac:dyDescent="0.25">
      <c r="A71" s="7" t="s">
        <v>52</v>
      </c>
      <c r="C71" s="23"/>
      <c r="E71" s="23"/>
    </row>
    <row r="72" spans="1:8" x14ac:dyDescent="0.25">
      <c r="A72" s="14" t="s">
        <v>42</v>
      </c>
      <c r="B72" s="14" t="s">
        <v>48</v>
      </c>
      <c r="C72" s="15">
        <v>20.11</v>
      </c>
      <c r="D72" s="14">
        <v>1</v>
      </c>
      <c r="E72" s="23">
        <f>ROUND(C72*D72,2)</f>
        <v>20.11</v>
      </c>
      <c r="F72" s="16">
        <v>0</v>
      </c>
      <c r="G72" s="23">
        <f>ROUND(E72*F72,2)</f>
        <v>0</v>
      </c>
      <c r="H72" s="23">
        <f t="shared" ref="H72:H78" si="4">ROUND(E72-G72,2)</f>
        <v>20.11</v>
      </c>
    </row>
    <row r="73" spans="1:8" x14ac:dyDescent="0.25">
      <c r="A73" s="14" t="s">
        <v>38</v>
      </c>
      <c r="B73" s="14" t="s">
        <v>48</v>
      </c>
      <c r="C73" s="15">
        <v>20.93</v>
      </c>
      <c r="D73" s="14">
        <v>1</v>
      </c>
      <c r="E73" s="23">
        <f>ROUND(C73*D73,2)</f>
        <v>20.93</v>
      </c>
      <c r="F73" s="16">
        <v>0</v>
      </c>
      <c r="G73" s="23">
        <f>ROUND(E73*F73,2)</f>
        <v>0</v>
      </c>
      <c r="H73" s="23">
        <f t="shared" si="4"/>
        <v>20.93</v>
      </c>
    </row>
    <row r="74" spans="1:8" x14ac:dyDescent="0.25">
      <c r="A74" s="14" t="s">
        <v>133</v>
      </c>
      <c r="B74" s="14" t="s">
        <v>48</v>
      </c>
      <c r="C74" s="15">
        <v>22.85</v>
      </c>
      <c r="D74" s="14">
        <v>1</v>
      </c>
      <c r="E74" s="23">
        <f>ROUND(C74*D74,2)</f>
        <v>22.85</v>
      </c>
      <c r="F74" s="16">
        <v>0</v>
      </c>
      <c r="G74" s="23">
        <f>ROUND(E74*F74,2)</f>
        <v>0</v>
      </c>
      <c r="H74" s="23">
        <f t="shared" si="4"/>
        <v>22.85</v>
      </c>
    </row>
    <row r="75" spans="1:8" x14ac:dyDescent="0.25">
      <c r="A75" s="9" t="s">
        <v>91</v>
      </c>
      <c r="B75" s="9" t="s">
        <v>48</v>
      </c>
      <c r="C75" s="10">
        <v>3.52</v>
      </c>
      <c r="D75" s="9">
        <v>1</v>
      </c>
      <c r="E75" s="22">
        <f>ROUND(C75*D75,2)</f>
        <v>3.52</v>
      </c>
      <c r="F75" s="11">
        <v>0</v>
      </c>
      <c r="G75" s="22">
        <f>ROUND(E75*F75,2)</f>
        <v>0</v>
      </c>
      <c r="H75" s="22">
        <f t="shared" si="4"/>
        <v>3.52</v>
      </c>
    </row>
    <row r="76" spans="1:8" x14ac:dyDescent="0.25">
      <c r="A76" s="7" t="s">
        <v>53</v>
      </c>
      <c r="C76" s="23"/>
      <c r="E76" s="23">
        <f>SUM(E72:E75)</f>
        <v>67.41</v>
      </c>
      <c r="G76" s="12">
        <f>SUM(G72:G75)</f>
        <v>0</v>
      </c>
      <c r="H76" s="12">
        <f t="shared" si="4"/>
        <v>67.41</v>
      </c>
    </row>
    <row r="77" spans="1:8" x14ac:dyDescent="0.25">
      <c r="A77" s="7" t="s">
        <v>54</v>
      </c>
      <c r="C77" s="23"/>
      <c r="E77" s="23">
        <f>+E68+E76</f>
        <v>465.03999999999996</v>
      </c>
      <c r="G77" s="12">
        <f>+G68+G76</f>
        <v>0</v>
      </c>
      <c r="H77" s="12">
        <f t="shared" si="4"/>
        <v>465.04</v>
      </c>
    </row>
    <row r="78" spans="1:8" x14ac:dyDescent="0.25">
      <c r="A78" s="7" t="s">
        <v>55</v>
      </c>
      <c r="C78" s="23"/>
      <c r="E78" s="23">
        <f>+E8-E77</f>
        <v>108.68000000000006</v>
      </c>
      <c r="G78" s="12">
        <f>+G8-G77</f>
        <v>0</v>
      </c>
      <c r="H78" s="12">
        <f t="shared" si="4"/>
        <v>108.68</v>
      </c>
    </row>
    <row r="79" spans="1:8" x14ac:dyDescent="0.25">
      <c r="A79" t="s">
        <v>119</v>
      </c>
      <c r="C79" s="23"/>
      <c r="E79" s="23"/>
    </row>
    <row r="80" spans="1:8" x14ac:dyDescent="0.25">
      <c r="A80" t="s">
        <v>424</v>
      </c>
      <c r="C80" s="23"/>
      <c r="E80" s="23"/>
    </row>
    <row r="81" spans="1:5" x14ac:dyDescent="0.25">
      <c r="C81" s="23"/>
      <c r="E81" s="23"/>
    </row>
    <row r="82" spans="1:5" x14ac:dyDescent="0.25">
      <c r="A82" s="7" t="s">
        <v>120</v>
      </c>
      <c r="C82" s="23"/>
      <c r="E82" s="23"/>
    </row>
    <row r="83" spans="1:5" x14ac:dyDescent="0.25">
      <c r="A83" s="7" t="s">
        <v>121</v>
      </c>
      <c r="C83" s="23"/>
      <c r="E83" s="23"/>
    </row>
    <row r="98" spans="1:8" x14ac:dyDescent="0.25">
      <c r="A98" t="str" cm="1">
        <f t="array" aca="1" ref="A98" ca="1">MID(CELL("filename",A1),FIND("]",CELL("filename",A1))+1,256)</f>
        <v>soy8</v>
      </c>
    </row>
    <row r="99" spans="1:8" x14ac:dyDescent="0.25">
      <c r="A99" s="7" t="s">
        <v>50</v>
      </c>
      <c r="E99" s="25">
        <f>VLOOKUP(A99,$A$1:$H$98,5,FALSE)</f>
        <v>397.63</v>
      </c>
    </row>
    <row r="100" spans="1:8" x14ac:dyDescent="0.25">
      <c r="A100" s="7" t="s">
        <v>288</v>
      </c>
      <c r="E100" s="25">
        <f>VLOOKUP(A100,$A$1:$H$98,5,FALSE)</f>
        <v>67.41</v>
      </c>
    </row>
    <row r="101" spans="1:8" x14ac:dyDescent="0.25">
      <c r="A101" s="7" t="s">
        <v>289</v>
      </c>
      <c r="E101" s="25">
        <f t="shared" ref="E101:E102" si="5">VLOOKUP(A101,$A$1:$H$98,5,FALSE)</f>
        <v>465.03999999999996</v>
      </c>
    </row>
    <row r="102" spans="1:8" x14ac:dyDescent="0.25">
      <c r="A102" s="7" t="s">
        <v>55</v>
      </c>
      <c r="E102" s="25">
        <f t="shared" si="5"/>
        <v>108.68000000000006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3E1C-2704-4FF0-BB4E-6721A8893EBE}">
  <sheetPr codeName="Sheet76"/>
  <dimension ref="A1:H116"/>
  <sheetViews>
    <sheetView topLeftCell="A4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217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376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491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5</v>
      </c>
      <c r="E12" s="23">
        <f>ROUND(C12*D12,2)</f>
        <v>40.25</v>
      </c>
      <c r="F12" s="16">
        <v>0</v>
      </c>
      <c r="G12" s="23">
        <f>ROUND(E12*F12,2)</f>
        <v>0</v>
      </c>
      <c r="H12" s="23">
        <f>ROUND(E12-G12,2)</f>
        <v>40.25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4" t="s">
        <v>136</v>
      </c>
      <c r="B15" s="14" t="s">
        <v>19</v>
      </c>
      <c r="C15" s="15">
        <v>8.4</v>
      </c>
      <c r="D15" s="14">
        <v>0.6</v>
      </c>
      <c r="E15" s="23">
        <f>ROUND(C15*D15,2)</f>
        <v>5.04</v>
      </c>
      <c r="F15" s="16">
        <v>0</v>
      </c>
      <c r="G15" s="23">
        <f>ROUND(E15*F15,2)</f>
        <v>0</v>
      </c>
      <c r="H15" s="23">
        <f>ROUND(E15-G15,2)</f>
        <v>5.04</v>
      </c>
    </row>
    <row r="16" spans="1:8" x14ac:dyDescent="0.25">
      <c r="A16" s="13" t="s">
        <v>20</v>
      </c>
      <c r="C16" s="23"/>
      <c r="E16" s="23"/>
    </row>
    <row r="17" spans="1:8" x14ac:dyDescent="0.25">
      <c r="A17" s="14" t="s">
        <v>124</v>
      </c>
      <c r="B17" s="14" t="s">
        <v>21</v>
      </c>
      <c r="C17" s="15">
        <v>29.1</v>
      </c>
      <c r="D17" s="14">
        <v>0.87</v>
      </c>
      <c r="E17" s="23">
        <f>ROUND(C17*D17,2)</f>
        <v>25.32</v>
      </c>
      <c r="F17" s="16">
        <v>0</v>
      </c>
      <c r="G17" s="23">
        <f>ROUND(E17*F17,2)</f>
        <v>0</v>
      </c>
      <c r="H17" s="23">
        <f>ROUND(E17-G17,2)</f>
        <v>25.32</v>
      </c>
    </row>
    <row r="18" spans="1:8" x14ac:dyDescent="0.25">
      <c r="A18" s="14" t="s">
        <v>22</v>
      </c>
      <c r="B18" s="14" t="s">
        <v>21</v>
      </c>
      <c r="C18" s="15">
        <v>27.09</v>
      </c>
      <c r="D18" s="14">
        <v>1.33</v>
      </c>
      <c r="E18" s="23">
        <f>ROUND(C18*D18,2)</f>
        <v>36.03</v>
      </c>
      <c r="F18" s="16">
        <v>0</v>
      </c>
      <c r="G18" s="23">
        <f>ROUND(E18*F18,2)</f>
        <v>0</v>
      </c>
      <c r="H18" s="23">
        <f>ROUND(E18-G18,2)</f>
        <v>36.03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319</v>
      </c>
      <c r="B20" s="14" t="s">
        <v>18</v>
      </c>
      <c r="C20" s="15">
        <v>4.46</v>
      </c>
      <c r="D20" s="14">
        <v>1.6</v>
      </c>
      <c r="E20" s="23">
        <f>ROUND(C20*D20,2)</f>
        <v>7.14</v>
      </c>
      <c r="F20" s="16">
        <v>0</v>
      </c>
      <c r="G20" s="23">
        <f>ROUND(E20*F20,2)</f>
        <v>0</v>
      </c>
      <c r="H20" s="23">
        <f>ROUND(E20-G20,2)</f>
        <v>7.14</v>
      </c>
    </row>
    <row r="21" spans="1:8" x14ac:dyDescent="0.25">
      <c r="A21" s="14" t="s">
        <v>321</v>
      </c>
      <c r="B21" s="14" t="s">
        <v>18</v>
      </c>
      <c r="C21" s="15">
        <v>1.46</v>
      </c>
      <c r="D21" s="14">
        <v>13.7</v>
      </c>
      <c r="E21" s="23">
        <f>ROUND(C21*D21,2)</f>
        <v>20</v>
      </c>
      <c r="F21" s="16">
        <v>0</v>
      </c>
      <c r="G21" s="23">
        <f>ROUND(E21*F21,2)</f>
        <v>0</v>
      </c>
      <c r="H21" s="23">
        <f>ROUND(E21-G21,2)</f>
        <v>20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96</v>
      </c>
      <c r="E23" s="23">
        <f t="shared" ref="E23:E31" si="0">ROUND(C23*D23,2)</f>
        <v>11.52</v>
      </c>
      <c r="F23" s="16">
        <v>0</v>
      </c>
      <c r="G23" s="23">
        <f t="shared" ref="G23:G31" si="1">ROUND(E23*F23,2)</f>
        <v>0</v>
      </c>
      <c r="H23" s="23">
        <f t="shared" ref="H23:H31" si="2">ROUND(E23-G23,2)</f>
        <v>11.52</v>
      </c>
    </row>
    <row r="24" spans="1:8" x14ac:dyDescent="0.25">
      <c r="A24" s="14" t="s">
        <v>137</v>
      </c>
      <c r="B24" s="14" t="s">
        <v>26</v>
      </c>
      <c r="C24" s="15">
        <v>2.23</v>
      </c>
      <c r="D24" s="14">
        <v>2</v>
      </c>
      <c r="E24" s="23">
        <f t="shared" si="0"/>
        <v>4.46</v>
      </c>
      <c r="F24" s="16">
        <v>0</v>
      </c>
      <c r="G24" s="23">
        <f t="shared" si="1"/>
        <v>0</v>
      </c>
      <c r="H24" s="23">
        <f t="shared" si="2"/>
        <v>4.46</v>
      </c>
    </row>
    <row r="25" spans="1:8" x14ac:dyDescent="0.25">
      <c r="A25" s="14" t="s">
        <v>104</v>
      </c>
      <c r="B25" s="14" t="s">
        <v>26</v>
      </c>
      <c r="C25" s="15">
        <v>15.01</v>
      </c>
      <c r="D25" s="14">
        <v>1</v>
      </c>
      <c r="E25" s="23">
        <f t="shared" si="0"/>
        <v>15.01</v>
      </c>
      <c r="F25" s="16">
        <v>0</v>
      </c>
      <c r="G25" s="23">
        <f t="shared" si="1"/>
        <v>0</v>
      </c>
      <c r="H25" s="23">
        <f t="shared" si="2"/>
        <v>15.01</v>
      </c>
    </row>
    <row r="26" spans="1:8" x14ac:dyDescent="0.25">
      <c r="A26" s="14" t="s">
        <v>138</v>
      </c>
      <c r="B26" s="14" t="s">
        <v>18</v>
      </c>
      <c r="C26" s="15">
        <v>3.06</v>
      </c>
      <c r="D26" s="14">
        <v>2</v>
      </c>
      <c r="E26" s="23">
        <f t="shared" si="0"/>
        <v>6.12</v>
      </c>
      <c r="F26" s="16">
        <v>0</v>
      </c>
      <c r="G26" s="23">
        <f t="shared" si="1"/>
        <v>0</v>
      </c>
      <c r="H26" s="23">
        <f t="shared" si="2"/>
        <v>6.12</v>
      </c>
    </row>
    <row r="27" spans="1:8" x14ac:dyDescent="0.25">
      <c r="A27" s="14" t="s">
        <v>139</v>
      </c>
      <c r="B27" s="14" t="s">
        <v>26</v>
      </c>
      <c r="C27" s="15">
        <v>10.19</v>
      </c>
      <c r="D27" s="14">
        <v>2</v>
      </c>
      <c r="E27" s="23">
        <f t="shared" si="0"/>
        <v>20.38</v>
      </c>
      <c r="F27" s="16">
        <v>0</v>
      </c>
      <c r="G27" s="23">
        <f t="shared" si="1"/>
        <v>0</v>
      </c>
      <c r="H27" s="23">
        <f t="shared" si="2"/>
        <v>20.38</v>
      </c>
    </row>
    <row r="28" spans="1:8" x14ac:dyDescent="0.25">
      <c r="A28" s="14" t="s">
        <v>105</v>
      </c>
      <c r="B28" s="14" t="s">
        <v>18</v>
      </c>
      <c r="C28" s="15">
        <v>0.32</v>
      </c>
      <c r="D28" s="14">
        <v>32</v>
      </c>
      <c r="E28" s="23">
        <f t="shared" si="0"/>
        <v>10.24</v>
      </c>
      <c r="F28" s="16">
        <v>0</v>
      </c>
      <c r="G28" s="23">
        <f t="shared" si="1"/>
        <v>0</v>
      </c>
      <c r="H28" s="23">
        <f t="shared" si="2"/>
        <v>10.24</v>
      </c>
    </row>
    <row r="29" spans="1:8" x14ac:dyDescent="0.25">
      <c r="A29" s="14" t="s">
        <v>369</v>
      </c>
      <c r="B29" s="14" t="s">
        <v>18</v>
      </c>
      <c r="C29" s="15">
        <v>1.06</v>
      </c>
      <c r="D29" s="14">
        <v>12.8</v>
      </c>
      <c r="E29" s="23">
        <f t="shared" si="0"/>
        <v>13.57</v>
      </c>
      <c r="F29" s="16">
        <v>0</v>
      </c>
      <c r="G29" s="23">
        <f t="shared" si="1"/>
        <v>0</v>
      </c>
      <c r="H29" s="23">
        <f t="shared" si="2"/>
        <v>13.57</v>
      </c>
    </row>
    <row r="30" spans="1:8" x14ac:dyDescent="0.25">
      <c r="A30" s="14" t="s">
        <v>74</v>
      </c>
      <c r="B30" s="14" t="s">
        <v>26</v>
      </c>
      <c r="C30" s="15">
        <v>10.11</v>
      </c>
      <c r="D30" s="14">
        <v>1</v>
      </c>
      <c r="E30" s="23">
        <f t="shared" si="0"/>
        <v>10.11</v>
      </c>
      <c r="F30" s="16">
        <v>0</v>
      </c>
      <c r="G30" s="23">
        <f t="shared" si="1"/>
        <v>0</v>
      </c>
      <c r="H30" s="23">
        <f t="shared" si="2"/>
        <v>10.11</v>
      </c>
    </row>
    <row r="31" spans="1:8" x14ac:dyDescent="0.25">
      <c r="A31" s="14" t="s">
        <v>398</v>
      </c>
      <c r="B31" s="14" t="s">
        <v>18</v>
      </c>
      <c r="C31" s="15">
        <v>7.3</v>
      </c>
      <c r="D31" s="14">
        <v>1.5</v>
      </c>
      <c r="E31" s="23">
        <f t="shared" si="0"/>
        <v>10.95</v>
      </c>
      <c r="F31" s="16">
        <v>0</v>
      </c>
      <c r="G31" s="23">
        <f t="shared" si="1"/>
        <v>0</v>
      </c>
      <c r="H31" s="23">
        <f t="shared" si="2"/>
        <v>10.95</v>
      </c>
    </row>
    <row r="32" spans="1:8" x14ac:dyDescent="0.25">
      <c r="A32" s="13" t="s">
        <v>27</v>
      </c>
      <c r="C32" s="23"/>
      <c r="E32" s="23"/>
    </row>
    <row r="33" spans="1:8" x14ac:dyDescent="0.25">
      <c r="A33" s="14" t="s">
        <v>140</v>
      </c>
      <c r="B33" s="14" t="s">
        <v>29</v>
      </c>
      <c r="C33" s="15">
        <v>6.75</v>
      </c>
      <c r="D33" s="14">
        <v>0.75</v>
      </c>
      <c r="E33" s="23">
        <f>ROUND(C33*D33,2)</f>
        <v>5.0599999999999996</v>
      </c>
      <c r="F33" s="16">
        <v>0</v>
      </c>
      <c r="G33" s="23">
        <f>ROUND(E33*F33,2)</f>
        <v>0</v>
      </c>
      <c r="H33" s="23">
        <f>ROUND(E33-G33,2)</f>
        <v>5.0599999999999996</v>
      </c>
    </row>
    <row r="34" spans="1:8" x14ac:dyDescent="0.25">
      <c r="A34" s="14" t="s">
        <v>141</v>
      </c>
      <c r="B34" s="14" t="s">
        <v>48</v>
      </c>
      <c r="C34" s="15">
        <v>8</v>
      </c>
      <c r="D34" s="14">
        <v>1</v>
      </c>
      <c r="E34" s="23">
        <f>ROUND(C34*D34,2)</f>
        <v>8</v>
      </c>
      <c r="F34" s="16">
        <v>0</v>
      </c>
      <c r="G34" s="23">
        <f>ROUND(E34*F34,2)</f>
        <v>0</v>
      </c>
      <c r="H34" s="23">
        <f>ROUND(E34-G34,2)</f>
        <v>8</v>
      </c>
    </row>
    <row r="35" spans="1:8" x14ac:dyDescent="0.25">
      <c r="A35" s="13" t="s">
        <v>30</v>
      </c>
      <c r="C35" s="23"/>
      <c r="E35" s="23"/>
    </row>
    <row r="36" spans="1:8" x14ac:dyDescent="0.25">
      <c r="A36" s="14" t="s">
        <v>31</v>
      </c>
      <c r="B36" s="14" t="s">
        <v>32</v>
      </c>
      <c r="C36" s="15">
        <v>0.24</v>
      </c>
      <c r="D36" s="14">
        <v>33</v>
      </c>
      <c r="E36" s="23">
        <f>ROUND(C36*D36,2)</f>
        <v>7.92</v>
      </c>
      <c r="F36" s="16">
        <v>0</v>
      </c>
      <c r="G36" s="23">
        <f>ROUND(E36*F36,2)</f>
        <v>0</v>
      </c>
      <c r="H36" s="23">
        <f>ROUND(E36-G36,2)</f>
        <v>7.92</v>
      </c>
    </row>
    <row r="37" spans="1:8" x14ac:dyDescent="0.25">
      <c r="A37" s="13" t="s">
        <v>33</v>
      </c>
      <c r="C37" s="23"/>
      <c r="E37" s="23"/>
    </row>
    <row r="38" spans="1:8" x14ac:dyDescent="0.25">
      <c r="A38" s="14" t="s">
        <v>142</v>
      </c>
      <c r="B38" s="14" t="s">
        <v>29</v>
      </c>
      <c r="C38" s="15">
        <v>1.1599999999999999</v>
      </c>
      <c r="D38" s="14">
        <v>50</v>
      </c>
      <c r="E38" s="23">
        <f>ROUND(C38*D38,2)</f>
        <v>58</v>
      </c>
      <c r="F38" s="16">
        <v>0</v>
      </c>
      <c r="G38" s="23">
        <f>ROUND(E38*F38,2)</f>
        <v>0</v>
      </c>
      <c r="H38" s="23">
        <f>ROUND(E38-G38,2)</f>
        <v>58</v>
      </c>
    </row>
    <row r="39" spans="1:8" x14ac:dyDescent="0.25">
      <c r="A39" s="13" t="s">
        <v>113</v>
      </c>
      <c r="C39" s="23"/>
      <c r="E39" s="23"/>
    </row>
    <row r="40" spans="1:8" x14ac:dyDescent="0.25">
      <c r="A40" s="14" t="s">
        <v>114</v>
      </c>
      <c r="B40" s="14" t="s">
        <v>26</v>
      </c>
      <c r="C40" s="15">
        <v>3.3</v>
      </c>
      <c r="D40" s="14">
        <v>1.1000000000000001</v>
      </c>
      <c r="E40" s="23">
        <f>ROUND(C40*D40,2)</f>
        <v>3.63</v>
      </c>
      <c r="F40" s="16">
        <v>0</v>
      </c>
      <c r="G40" s="23">
        <f>ROUND(E40*F40,2)</f>
        <v>0</v>
      </c>
      <c r="H40" s="23">
        <f>ROUND(E40-G40,2)</f>
        <v>3.63</v>
      </c>
    </row>
    <row r="41" spans="1:8" x14ac:dyDescent="0.25">
      <c r="A41" s="13" t="s">
        <v>61</v>
      </c>
      <c r="C41" s="23"/>
      <c r="E41" s="23"/>
    </row>
    <row r="42" spans="1:8" x14ac:dyDescent="0.25">
      <c r="A42" s="14" t="s">
        <v>62</v>
      </c>
      <c r="B42" s="14" t="s">
        <v>48</v>
      </c>
      <c r="C42" s="15">
        <v>9</v>
      </c>
      <c r="D42" s="14">
        <v>1</v>
      </c>
      <c r="E42" s="23">
        <f>ROUND(C42*D42,2)</f>
        <v>9</v>
      </c>
      <c r="F42" s="16">
        <v>0</v>
      </c>
      <c r="G42" s="23">
        <f>ROUND(E42*F42,2)</f>
        <v>0</v>
      </c>
      <c r="H42" s="23">
        <f>ROUND(E42-G42,2)</f>
        <v>9</v>
      </c>
    </row>
    <row r="43" spans="1:8" x14ac:dyDescent="0.25">
      <c r="A43" s="13" t="s">
        <v>130</v>
      </c>
      <c r="C43" s="23"/>
      <c r="E43" s="23"/>
    </row>
    <row r="44" spans="1:8" x14ac:dyDescent="0.25">
      <c r="A44" s="14" t="s">
        <v>143</v>
      </c>
      <c r="B44" s="14" t="s">
        <v>123</v>
      </c>
      <c r="C44" s="15">
        <v>0.28999999999999998</v>
      </c>
      <c r="D44" s="14">
        <v>60</v>
      </c>
      <c r="E44" s="23">
        <f>ROUND(C44*D44,2)</f>
        <v>17.399999999999999</v>
      </c>
      <c r="F44" s="16">
        <v>0</v>
      </c>
      <c r="G44" s="23">
        <f>ROUND(E44*F44,2)</f>
        <v>0</v>
      </c>
      <c r="H44" s="23">
        <f>ROUND(E44-G44,2)</f>
        <v>17.399999999999999</v>
      </c>
    </row>
    <row r="45" spans="1:8" x14ac:dyDescent="0.25">
      <c r="A45" s="13" t="s">
        <v>34</v>
      </c>
      <c r="C45" s="23"/>
      <c r="E45" s="23"/>
    </row>
    <row r="46" spans="1:8" x14ac:dyDescent="0.25">
      <c r="A46" s="14" t="s">
        <v>35</v>
      </c>
      <c r="B46" s="14" t="s">
        <v>36</v>
      </c>
      <c r="C46" s="15">
        <v>51.39</v>
      </c>
      <c r="D46" s="14">
        <v>0.33300000000000002</v>
      </c>
      <c r="E46" s="23">
        <f>ROUND(C46*D46,2)</f>
        <v>17.11</v>
      </c>
      <c r="F46" s="16">
        <v>0</v>
      </c>
      <c r="G46" s="23">
        <f>ROUND(E46*F46,2)</f>
        <v>0</v>
      </c>
      <c r="H46" s="23">
        <f>ROUND(E46-G46,2)</f>
        <v>17.11</v>
      </c>
    </row>
    <row r="47" spans="1:8" x14ac:dyDescent="0.25">
      <c r="A47" s="13" t="s">
        <v>115</v>
      </c>
      <c r="C47" s="23"/>
      <c r="E47" s="23"/>
    </row>
    <row r="48" spans="1:8" x14ac:dyDescent="0.25">
      <c r="A48" s="14" t="s">
        <v>144</v>
      </c>
      <c r="B48" s="14" t="s">
        <v>48</v>
      </c>
      <c r="C48" s="15">
        <v>6.5</v>
      </c>
      <c r="D48" s="14">
        <v>1</v>
      </c>
      <c r="E48" s="23">
        <f>ROUND(C48*D48,2)</f>
        <v>6.5</v>
      </c>
      <c r="F48" s="16">
        <v>0</v>
      </c>
      <c r="G48" s="23">
        <f>ROUND(E48*F48,2)</f>
        <v>0</v>
      </c>
      <c r="H48" s="23">
        <f>ROUND(E48-G48,2)</f>
        <v>6.5</v>
      </c>
    </row>
    <row r="49" spans="1:8" x14ac:dyDescent="0.25">
      <c r="A49" s="13" t="s">
        <v>145</v>
      </c>
      <c r="C49" s="23"/>
      <c r="E49" s="23"/>
    </row>
    <row r="50" spans="1:8" x14ac:dyDescent="0.25">
      <c r="A50" s="14" t="s">
        <v>146</v>
      </c>
      <c r="B50" s="14" t="s">
        <v>48</v>
      </c>
      <c r="C50" s="15">
        <v>1.55</v>
      </c>
      <c r="D50" s="14">
        <v>1</v>
      </c>
      <c r="E50" s="23">
        <f>ROUND(C50*D50,2)</f>
        <v>1.55</v>
      </c>
      <c r="F50" s="16">
        <v>0</v>
      </c>
      <c r="G50" s="23">
        <f>ROUND(E50*F50,2)</f>
        <v>0</v>
      </c>
      <c r="H50" s="23">
        <f>ROUND(E50-G50,2)</f>
        <v>1.55</v>
      </c>
    </row>
    <row r="51" spans="1:8" x14ac:dyDescent="0.25">
      <c r="A51" s="13" t="s">
        <v>117</v>
      </c>
      <c r="C51" s="23"/>
      <c r="E51" s="23"/>
    </row>
    <row r="52" spans="1:8" x14ac:dyDescent="0.25">
      <c r="A52" s="14" t="s">
        <v>118</v>
      </c>
      <c r="B52" s="14" t="s">
        <v>48</v>
      </c>
      <c r="C52" s="15">
        <v>10</v>
      </c>
      <c r="D52" s="14">
        <v>0.33300000000000002</v>
      </c>
      <c r="E52" s="23">
        <f>ROUND(C52*D52,2)</f>
        <v>3.33</v>
      </c>
      <c r="F52" s="16">
        <v>0</v>
      </c>
      <c r="G52" s="23">
        <f>ROUND(E52*F52,2)</f>
        <v>0</v>
      </c>
      <c r="H52" s="23">
        <f>ROUND(E52-G52,2)</f>
        <v>3.33</v>
      </c>
    </row>
    <row r="53" spans="1:8" x14ac:dyDescent="0.25">
      <c r="A53" s="13" t="s">
        <v>37</v>
      </c>
      <c r="C53" s="23"/>
      <c r="E53" s="23"/>
    </row>
    <row r="54" spans="1:8" x14ac:dyDescent="0.25">
      <c r="A54" s="14" t="s">
        <v>38</v>
      </c>
      <c r="B54" s="14" t="s">
        <v>39</v>
      </c>
      <c r="C54" s="15">
        <v>18.690000000000001</v>
      </c>
      <c r="D54" s="14">
        <v>0.36009999999999998</v>
      </c>
      <c r="E54" s="23">
        <f>ROUND(C54*D54,2)</f>
        <v>6.73</v>
      </c>
      <c r="F54" s="16">
        <v>0</v>
      </c>
      <c r="G54" s="23">
        <f>ROUND(E54*F54,2)</f>
        <v>0</v>
      </c>
      <c r="H54" s="23">
        <f>ROUND(E54-G54,2)</f>
        <v>6.73</v>
      </c>
    </row>
    <row r="55" spans="1:8" x14ac:dyDescent="0.25">
      <c r="A55" s="14" t="s">
        <v>133</v>
      </c>
      <c r="B55" s="14" t="s">
        <v>39</v>
      </c>
      <c r="C55" s="15">
        <v>18.690000000000001</v>
      </c>
      <c r="D55" s="14">
        <v>8.5099999999999995E-2</v>
      </c>
      <c r="E55" s="23">
        <f>ROUND(C55*D55,2)</f>
        <v>1.59</v>
      </c>
      <c r="F55" s="16">
        <v>0</v>
      </c>
      <c r="G55" s="23">
        <f>ROUND(E55*F55,2)</f>
        <v>0</v>
      </c>
      <c r="H55" s="23">
        <f>ROUND(E55-G55,2)</f>
        <v>1.59</v>
      </c>
    </row>
    <row r="56" spans="1:8" x14ac:dyDescent="0.25">
      <c r="A56" s="14" t="s">
        <v>91</v>
      </c>
      <c r="B56" s="14" t="s">
        <v>39</v>
      </c>
      <c r="C56" s="15">
        <v>18.690000000000001</v>
      </c>
      <c r="D56" s="14">
        <v>2.35E-2</v>
      </c>
      <c r="E56" s="23">
        <f>ROUND(C56*D56,2)</f>
        <v>0.44</v>
      </c>
      <c r="F56" s="16">
        <v>0</v>
      </c>
      <c r="G56" s="23">
        <f>ROUND(E56*F56,2)</f>
        <v>0</v>
      </c>
      <c r="H56" s="23">
        <f>ROUND(E56-G56,2)</f>
        <v>0.44</v>
      </c>
    </row>
    <row r="57" spans="1:8" x14ac:dyDescent="0.25">
      <c r="A57" s="13" t="s">
        <v>40</v>
      </c>
      <c r="C57" s="23"/>
      <c r="E57" s="23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0.3</v>
      </c>
      <c r="E58" s="23">
        <f>ROUND(C58*D58,2)</f>
        <v>2.72</v>
      </c>
      <c r="F58" s="16">
        <v>0</v>
      </c>
      <c r="G58" s="23">
        <f>ROUND(E58*F58,2)</f>
        <v>0</v>
      </c>
      <c r="H58" s="23">
        <f>ROUND(E58-G58,2)</f>
        <v>2.72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6.25E-2</v>
      </c>
      <c r="E59" s="23">
        <f>ROUND(C59*D59,2)</f>
        <v>0.56999999999999995</v>
      </c>
      <c r="F59" s="16">
        <v>0</v>
      </c>
      <c r="G59" s="23">
        <f>ROUND(E59*F59,2)</f>
        <v>0</v>
      </c>
      <c r="H59" s="23">
        <f>ROUND(E59-G59,2)</f>
        <v>0.56999999999999995</v>
      </c>
    </row>
    <row r="60" spans="1:8" x14ac:dyDescent="0.25">
      <c r="A60" s="13" t="s">
        <v>43</v>
      </c>
      <c r="C60" s="23"/>
      <c r="E60" s="23"/>
    </row>
    <row r="61" spans="1:8" x14ac:dyDescent="0.25">
      <c r="A61" s="14" t="s">
        <v>42</v>
      </c>
      <c r="B61" s="14" t="s">
        <v>39</v>
      </c>
      <c r="C61" s="15">
        <v>9.06</v>
      </c>
      <c r="D61" s="14">
        <v>5.0799999999999998E-2</v>
      </c>
      <c r="E61" s="23">
        <f>ROUND(C61*D61,2)</f>
        <v>0.46</v>
      </c>
      <c r="F61" s="16">
        <v>0</v>
      </c>
      <c r="G61" s="23">
        <f>ROUND(E61*F61,2)</f>
        <v>0</v>
      </c>
      <c r="H61" s="23">
        <f>ROUND(E61-G61,2)</f>
        <v>0.46</v>
      </c>
    </row>
    <row r="62" spans="1:8" x14ac:dyDescent="0.25">
      <c r="A62" s="14" t="s">
        <v>91</v>
      </c>
      <c r="B62" s="14" t="s">
        <v>39</v>
      </c>
      <c r="C62" s="15">
        <v>9.06</v>
      </c>
      <c r="D62" s="14">
        <v>1.18E-2</v>
      </c>
      <c r="E62" s="23">
        <f>ROUND(C62*D62,2)</f>
        <v>0.11</v>
      </c>
      <c r="F62" s="16">
        <v>0</v>
      </c>
      <c r="G62" s="23">
        <f>ROUND(E62*F62,2)</f>
        <v>0</v>
      </c>
      <c r="H62" s="23">
        <f>ROUND(E62-G62,2)</f>
        <v>0.11</v>
      </c>
    </row>
    <row r="63" spans="1:8" x14ac:dyDescent="0.25">
      <c r="A63" s="14" t="s">
        <v>44</v>
      </c>
      <c r="B63" s="14" t="s">
        <v>39</v>
      </c>
      <c r="C63" s="15">
        <v>18.68</v>
      </c>
      <c r="D63" s="14">
        <v>0.35120000000000001</v>
      </c>
      <c r="E63" s="23">
        <f>ROUND(C63*D63,2)</f>
        <v>6.56</v>
      </c>
      <c r="F63" s="16">
        <v>0</v>
      </c>
      <c r="G63" s="23">
        <f>ROUND(E63*F63,2)</f>
        <v>0</v>
      </c>
      <c r="H63" s="23">
        <f>ROUND(E63-G63,2)</f>
        <v>6.56</v>
      </c>
    </row>
    <row r="64" spans="1:8" x14ac:dyDescent="0.25">
      <c r="A64" s="13" t="s">
        <v>45</v>
      </c>
      <c r="C64" s="23"/>
      <c r="E64" s="23"/>
    </row>
    <row r="65" spans="1:8" x14ac:dyDescent="0.25">
      <c r="A65" s="14" t="s">
        <v>38</v>
      </c>
      <c r="B65" s="14" t="s">
        <v>19</v>
      </c>
      <c r="C65" s="15">
        <v>2.86</v>
      </c>
      <c r="D65" s="14">
        <v>5.0744999999999996</v>
      </c>
      <c r="E65" s="23">
        <f>ROUND(C65*D65,2)</f>
        <v>14.51</v>
      </c>
      <c r="F65" s="16">
        <v>0</v>
      </c>
      <c r="G65" s="23">
        <f>ROUND(E65*F65,2)</f>
        <v>0</v>
      </c>
      <c r="H65" s="23">
        <f>ROUND(E65-G65,2)</f>
        <v>14.51</v>
      </c>
    </row>
    <row r="66" spans="1:8" x14ac:dyDescent="0.25">
      <c r="A66" s="14" t="s">
        <v>133</v>
      </c>
      <c r="B66" s="14" t="s">
        <v>19</v>
      </c>
      <c r="C66" s="15">
        <v>2.86</v>
      </c>
      <c r="D66" s="14">
        <v>1.4244000000000001</v>
      </c>
      <c r="E66" s="23">
        <f>ROUND(C66*D66,2)</f>
        <v>4.07</v>
      </c>
      <c r="F66" s="16">
        <v>0</v>
      </c>
      <c r="G66" s="23">
        <f>ROUND(E66*F66,2)</f>
        <v>0</v>
      </c>
      <c r="H66" s="23">
        <f>ROUND(E66-G66,2)</f>
        <v>4.07</v>
      </c>
    </row>
    <row r="67" spans="1:8" x14ac:dyDescent="0.25">
      <c r="A67" s="14" t="s">
        <v>91</v>
      </c>
      <c r="B67" s="14" t="s">
        <v>19</v>
      </c>
      <c r="C67" s="15">
        <v>2.86</v>
      </c>
      <c r="D67" s="14">
        <v>0.2994</v>
      </c>
      <c r="E67" s="23">
        <f>ROUND(C67*D67,2)</f>
        <v>0.86</v>
      </c>
      <c r="F67" s="16">
        <v>0</v>
      </c>
      <c r="G67" s="23">
        <f>ROUND(E67*F67,2)</f>
        <v>0</v>
      </c>
      <c r="H67" s="23">
        <f>ROUND(E67-G67,2)</f>
        <v>0.86</v>
      </c>
    </row>
    <row r="68" spans="1:8" x14ac:dyDescent="0.25">
      <c r="A68" s="14" t="s">
        <v>46</v>
      </c>
      <c r="B68" s="14" t="s">
        <v>19</v>
      </c>
      <c r="C68" s="15">
        <v>2.86</v>
      </c>
      <c r="D68" s="14">
        <v>7.3316999999999997</v>
      </c>
      <c r="E68" s="23">
        <f>ROUND(C68*D68,2)</f>
        <v>20.97</v>
      </c>
      <c r="F68" s="16">
        <v>0</v>
      </c>
      <c r="G68" s="23">
        <f>ROUND(E68*F68,2)</f>
        <v>0</v>
      </c>
      <c r="H68" s="23">
        <f>ROUND(E68-G68,2)</f>
        <v>20.97</v>
      </c>
    </row>
    <row r="69" spans="1:8" x14ac:dyDescent="0.25">
      <c r="A69" s="13" t="s">
        <v>47</v>
      </c>
      <c r="C69" s="23"/>
      <c r="E69" s="23"/>
    </row>
    <row r="70" spans="1:8" x14ac:dyDescent="0.25">
      <c r="A70" s="14" t="s">
        <v>42</v>
      </c>
      <c r="B70" s="14" t="s">
        <v>48</v>
      </c>
      <c r="C70" s="15">
        <v>8.73</v>
      </c>
      <c r="D70" s="14">
        <v>1</v>
      </c>
      <c r="E70" s="23">
        <f t="shared" ref="E70:E75" si="3">ROUND(C70*D70,2)</f>
        <v>8.73</v>
      </c>
      <c r="F70" s="16">
        <v>0</v>
      </c>
      <c r="G70" s="23">
        <f t="shared" ref="G70:G75" si="4">ROUND(E70*F70,2)</f>
        <v>0</v>
      </c>
      <c r="H70" s="23">
        <f t="shared" ref="H70:H77" si="5">ROUND(E70-G70,2)</f>
        <v>8.73</v>
      </c>
    </row>
    <row r="71" spans="1:8" x14ac:dyDescent="0.25">
      <c r="A71" s="14" t="s">
        <v>38</v>
      </c>
      <c r="B71" s="14" t="s">
        <v>48</v>
      </c>
      <c r="C71" s="15">
        <v>4.03</v>
      </c>
      <c r="D71" s="14">
        <v>1</v>
      </c>
      <c r="E71" s="23">
        <f t="shared" si="3"/>
        <v>4.03</v>
      </c>
      <c r="F71" s="16">
        <v>0</v>
      </c>
      <c r="G71" s="23">
        <f t="shared" si="4"/>
        <v>0</v>
      </c>
      <c r="H71" s="23">
        <f t="shared" si="5"/>
        <v>4.03</v>
      </c>
    </row>
    <row r="72" spans="1:8" x14ac:dyDescent="0.25">
      <c r="A72" s="14" t="s">
        <v>133</v>
      </c>
      <c r="B72" s="14" t="s">
        <v>48</v>
      </c>
      <c r="C72" s="15">
        <v>4.7699999999999996</v>
      </c>
      <c r="D72" s="14">
        <v>1</v>
      </c>
      <c r="E72" s="23">
        <f t="shared" si="3"/>
        <v>4.7699999999999996</v>
      </c>
      <c r="F72" s="16">
        <v>0</v>
      </c>
      <c r="G72" s="23">
        <f t="shared" si="4"/>
        <v>0</v>
      </c>
      <c r="H72" s="23">
        <f t="shared" si="5"/>
        <v>4.7699999999999996</v>
      </c>
    </row>
    <row r="73" spans="1:8" x14ac:dyDescent="0.25">
      <c r="A73" s="14" t="s">
        <v>91</v>
      </c>
      <c r="B73" s="14" t="s">
        <v>48</v>
      </c>
      <c r="C73" s="15">
        <v>0.44</v>
      </c>
      <c r="D73" s="14">
        <v>1</v>
      </c>
      <c r="E73" s="23">
        <f t="shared" si="3"/>
        <v>0.44</v>
      </c>
      <c r="F73" s="16">
        <v>0</v>
      </c>
      <c r="G73" s="23">
        <f t="shared" si="4"/>
        <v>0</v>
      </c>
      <c r="H73" s="23">
        <f t="shared" si="5"/>
        <v>0.44</v>
      </c>
    </row>
    <row r="74" spans="1:8" x14ac:dyDescent="0.25">
      <c r="A74" s="14" t="s">
        <v>46</v>
      </c>
      <c r="B74" s="14" t="s">
        <v>48</v>
      </c>
      <c r="C74" s="15">
        <v>7.16</v>
      </c>
      <c r="D74" s="14">
        <v>1</v>
      </c>
      <c r="E74" s="23">
        <f t="shared" si="3"/>
        <v>7.16</v>
      </c>
      <c r="F74" s="16">
        <v>0</v>
      </c>
      <c r="G74" s="23">
        <f t="shared" si="4"/>
        <v>0</v>
      </c>
      <c r="H74" s="23">
        <f t="shared" si="5"/>
        <v>7.16</v>
      </c>
    </row>
    <row r="75" spans="1:8" x14ac:dyDescent="0.25">
      <c r="A75" s="9" t="s">
        <v>49</v>
      </c>
      <c r="B75" s="9" t="s">
        <v>48</v>
      </c>
      <c r="C75" s="10">
        <v>20.37</v>
      </c>
      <c r="D75" s="9">
        <v>1</v>
      </c>
      <c r="E75" s="22">
        <f t="shared" si="3"/>
        <v>20.37</v>
      </c>
      <c r="F75" s="11">
        <v>0</v>
      </c>
      <c r="G75" s="22">
        <f t="shared" si="4"/>
        <v>0</v>
      </c>
      <c r="H75" s="22">
        <f t="shared" si="5"/>
        <v>20.37</v>
      </c>
    </row>
    <row r="76" spans="1:8" x14ac:dyDescent="0.25">
      <c r="A76" s="7" t="s">
        <v>50</v>
      </c>
      <c r="C76" s="23"/>
      <c r="E76" s="23">
        <f>SUM(E12:E75)</f>
        <v>483.85</v>
      </c>
      <c r="G76" s="12">
        <f>SUM(G12:G75)</f>
        <v>0</v>
      </c>
      <c r="H76" s="12">
        <f t="shared" si="5"/>
        <v>483.85</v>
      </c>
    </row>
    <row r="77" spans="1:8" x14ac:dyDescent="0.25">
      <c r="A77" s="7" t="s">
        <v>51</v>
      </c>
      <c r="C77" s="23"/>
      <c r="E77" s="23">
        <f>+E8-E76</f>
        <v>89.87</v>
      </c>
      <c r="G77" s="12">
        <f>+G8-G76</f>
        <v>0</v>
      </c>
      <c r="H77" s="12">
        <f t="shared" si="5"/>
        <v>89.87</v>
      </c>
    </row>
    <row r="78" spans="1:8" x14ac:dyDescent="0.25">
      <c r="A78" t="s">
        <v>12</v>
      </c>
      <c r="C78" s="23"/>
      <c r="E78" s="23"/>
    </row>
    <row r="79" spans="1:8" x14ac:dyDescent="0.25">
      <c r="A79" s="7" t="s">
        <v>52</v>
      </c>
      <c r="C79" s="23"/>
      <c r="E79" s="23"/>
    </row>
    <row r="80" spans="1:8" x14ac:dyDescent="0.25">
      <c r="A80" s="14" t="s">
        <v>42</v>
      </c>
      <c r="B80" s="14" t="s">
        <v>48</v>
      </c>
      <c r="C80" s="15">
        <v>25.21</v>
      </c>
      <c r="D80" s="14">
        <v>1</v>
      </c>
      <c r="E80" s="23">
        <f>ROUND(C80*D80,2)</f>
        <v>25.21</v>
      </c>
      <c r="F80" s="16">
        <v>0</v>
      </c>
      <c r="G80" s="23">
        <f>ROUND(E80*F80,2)</f>
        <v>0</v>
      </c>
      <c r="H80" s="23">
        <f t="shared" ref="H80:H87" si="6">ROUND(E80-G80,2)</f>
        <v>25.21</v>
      </c>
    </row>
    <row r="81" spans="1:8" x14ac:dyDescent="0.25">
      <c r="A81" s="14" t="s">
        <v>38</v>
      </c>
      <c r="B81" s="14" t="s">
        <v>48</v>
      </c>
      <c r="C81" s="15">
        <v>31.32</v>
      </c>
      <c r="D81" s="14">
        <v>1</v>
      </c>
      <c r="E81" s="23">
        <f>ROUND(C81*D81,2)</f>
        <v>31.32</v>
      </c>
      <c r="F81" s="16">
        <v>0</v>
      </c>
      <c r="G81" s="23">
        <f>ROUND(E81*F81,2)</f>
        <v>0</v>
      </c>
      <c r="H81" s="23">
        <f t="shared" si="6"/>
        <v>31.32</v>
      </c>
    </row>
    <row r="82" spans="1:8" x14ac:dyDescent="0.25">
      <c r="A82" s="14" t="s">
        <v>133</v>
      </c>
      <c r="B82" s="14" t="s">
        <v>48</v>
      </c>
      <c r="C82" s="15">
        <v>22.85</v>
      </c>
      <c r="D82" s="14">
        <v>1</v>
      </c>
      <c r="E82" s="23">
        <f>ROUND(C82*D82,2)</f>
        <v>22.85</v>
      </c>
      <c r="F82" s="16">
        <v>0</v>
      </c>
      <c r="G82" s="23">
        <f>ROUND(E82*F82,2)</f>
        <v>0</v>
      </c>
      <c r="H82" s="23">
        <f t="shared" si="6"/>
        <v>22.85</v>
      </c>
    </row>
    <row r="83" spans="1:8" x14ac:dyDescent="0.25">
      <c r="A83" s="14" t="s">
        <v>91</v>
      </c>
      <c r="B83" s="14" t="s">
        <v>48</v>
      </c>
      <c r="C83" s="15">
        <v>3.52</v>
      </c>
      <c r="D83" s="14">
        <v>1</v>
      </c>
      <c r="E83" s="23">
        <f>ROUND(C83*D83,2)</f>
        <v>3.52</v>
      </c>
      <c r="F83" s="16">
        <v>0</v>
      </c>
      <c r="G83" s="23">
        <f>ROUND(E83*F83,2)</f>
        <v>0</v>
      </c>
      <c r="H83" s="23">
        <f t="shared" si="6"/>
        <v>3.52</v>
      </c>
    </row>
    <row r="84" spans="1:8" x14ac:dyDescent="0.25">
      <c r="A84" s="9" t="s">
        <v>46</v>
      </c>
      <c r="B84" s="9" t="s">
        <v>48</v>
      </c>
      <c r="C84" s="10">
        <v>74.47</v>
      </c>
      <c r="D84" s="9">
        <v>1</v>
      </c>
      <c r="E84" s="22">
        <f>ROUND(C84*D84,2)</f>
        <v>74.47</v>
      </c>
      <c r="F84" s="11">
        <v>0</v>
      </c>
      <c r="G84" s="22">
        <f>ROUND(E84*F84,2)</f>
        <v>0</v>
      </c>
      <c r="H84" s="22">
        <f t="shared" si="6"/>
        <v>74.47</v>
      </c>
    </row>
    <row r="85" spans="1:8" x14ac:dyDescent="0.25">
      <c r="A85" s="7" t="s">
        <v>53</v>
      </c>
      <c r="C85" s="23"/>
      <c r="E85" s="23">
        <f>SUM(E80:E84)</f>
        <v>157.37</v>
      </c>
      <c r="G85" s="12">
        <f>SUM(G80:G84)</f>
        <v>0</v>
      </c>
      <c r="H85" s="12">
        <f t="shared" si="6"/>
        <v>157.37</v>
      </c>
    </row>
    <row r="86" spans="1:8" x14ac:dyDescent="0.25">
      <c r="A86" s="7" t="s">
        <v>54</v>
      </c>
      <c r="C86" s="23"/>
      <c r="E86" s="23">
        <f>+E76+E85</f>
        <v>641.22</v>
      </c>
      <c r="G86" s="12">
        <f>+G76+G85</f>
        <v>0</v>
      </c>
      <c r="H86" s="12">
        <f t="shared" si="6"/>
        <v>641.22</v>
      </c>
    </row>
    <row r="87" spans="1:8" x14ac:dyDescent="0.25">
      <c r="A87" s="7" t="s">
        <v>55</v>
      </c>
      <c r="C87" s="23"/>
      <c r="E87" s="23">
        <f>+E8-E86</f>
        <v>-67.5</v>
      </c>
      <c r="G87" s="12">
        <f>+G8-G86</f>
        <v>0</v>
      </c>
      <c r="H87" s="12">
        <f t="shared" si="6"/>
        <v>-67.5</v>
      </c>
    </row>
    <row r="88" spans="1:8" x14ac:dyDescent="0.25">
      <c r="A88" t="s">
        <v>119</v>
      </c>
      <c r="C88" s="23"/>
      <c r="E88" s="23"/>
    </row>
    <row r="89" spans="1:8" x14ac:dyDescent="0.25">
      <c r="A89" t="s">
        <v>424</v>
      </c>
      <c r="C89" s="23"/>
      <c r="E89" s="23"/>
    </row>
    <row r="90" spans="1:8" x14ac:dyDescent="0.25">
      <c r="C90" s="23"/>
      <c r="E90" s="23"/>
    </row>
    <row r="91" spans="1:8" x14ac:dyDescent="0.25">
      <c r="A91" s="7" t="s">
        <v>120</v>
      </c>
      <c r="C91" s="23"/>
      <c r="E91" s="23"/>
    </row>
    <row r="92" spans="1:8" x14ac:dyDescent="0.25">
      <c r="A92" s="7" t="s">
        <v>121</v>
      </c>
      <c r="C92" s="23"/>
      <c r="E92" s="23"/>
    </row>
    <row r="98" spans="1:8" x14ac:dyDescent="0.25">
      <c r="A98" t="str" cm="1">
        <f t="array" aca="1" ref="A98" ca="1">MID(CELL("filename",A1),FIND("]",CELL("filename",A1))+1,256)</f>
        <v>soy9</v>
      </c>
    </row>
    <row r="99" spans="1:8" x14ac:dyDescent="0.25">
      <c r="A99" s="7" t="s">
        <v>50</v>
      </c>
      <c r="E99" s="25">
        <f>VLOOKUP(A99,$A$1:$H$98,5,FALSE)</f>
        <v>483.85</v>
      </c>
    </row>
    <row r="100" spans="1:8" x14ac:dyDescent="0.25">
      <c r="A100" s="7" t="s">
        <v>288</v>
      </c>
      <c r="E100" s="25">
        <f>VLOOKUP(A100,$A$1:$H$98,5,FALSE)</f>
        <v>157.37</v>
      </c>
    </row>
    <row r="101" spans="1:8" x14ac:dyDescent="0.25">
      <c r="A101" s="7" t="s">
        <v>289</v>
      </c>
      <c r="E101" s="25">
        <f t="shared" ref="E101:E102" si="7">VLOOKUP(A101,$A$1:$H$98,5,FALSE)</f>
        <v>641.22</v>
      </c>
    </row>
    <row r="102" spans="1:8" x14ac:dyDescent="0.25">
      <c r="A102" s="7" t="s">
        <v>55</v>
      </c>
      <c r="E102" s="25">
        <f t="shared" si="7"/>
        <v>-67.5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2778-45FF-486E-B09F-6CD71F3AF918}">
  <sheetPr codeName="Sheet77"/>
  <dimension ref="A1:H116"/>
  <sheetViews>
    <sheetView topLeftCell="A4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223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376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490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</v>
      </c>
      <c r="E12" s="23">
        <f>ROUND(C12*D12,2)</f>
        <v>32.200000000000003</v>
      </c>
      <c r="F12" s="16">
        <v>0</v>
      </c>
      <c r="G12" s="23">
        <f>ROUND(E12*F12,2)</f>
        <v>0</v>
      </c>
      <c r="H12" s="23">
        <f>ROUND(E12-G12,2)</f>
        <v>32.200000000000003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4" t="s">
        <v>136</v>
      </c>
      <c r="B15" s="14" t="s">
        <v>19</v>
      </c>
      <c r="C15" s="15">
        <v>8.4</v>
      </c>
      <c r="D15" s="14">
        <v>0.6</v>
      </c>
      <c r="E15" s="23">
        <f>ROUND(C15*D15,2)</f>
        <v>5.04</v>
      </c>
      <c r="F15" s="16">
        <v>0</v>
      </c>
      <c r="G15" s="23">
        <f>ROUND(E15*F15,2)</f>
        <v>0</v>
      </c>
      <c r="H15" s="23">
        <f>ROUND(E15-G15,2)</f>
        <v>5.04</v>
      </c>
    </row>
    <row r="16" spans="1:8" x14ac:dyDescent="0.25">
      <c r="A16" s="13" t="s">
        <v>20</v>
      </c>
      <c r="C16" s="23"/>
      <c r="E16" s="23"/>
    </row>
    <row r="17" spans="1:8" x14ac:dyDescent="0.25">
      <c r="A17" s="14" t="s">
        <v>124</v>
      </c>
      <c r="B17" s="14" t="s">
        <v>21</v>
      </c>
      <c r="C17" s="15">
        <v>29.1</v>
      </c>
      <c r="D17" s="14">
        <v>0.87</v>
      </c>
      <c r="E17" s="23">
        <f>ROUND(C17*D17,2)</f>
        <v>25.32</v>
      </c>
      <c r="F17" s="16">
        <v>0</v>
      </c>
      <c r="G17" s="23">
        <f>ROUND(E17*F17,2)</f>
        <v>0</v>
      </c>
      <c r="H17" s="23">
        <f>ROUND(E17-G17,2)</f>
        <v>25.32</v>
      </c>
    </row>
    <row r="18" spans="1:8" x14ac:dyDescent="0.25">
      <c r="A18" s="14" t="s">
        <v>22</v>
      </c>
      <c r="B18" s="14" t="s">
        <v>21</v>
      </c>
      <c r="C18" s="15">
        <v>27.09</v>
      </c>
      <c r="D18" s="14">
        <v>1.33</v>
      </c>
      <c r="E18" s="23">
        <f>ROUND(C18*D18,2)</f>
        <v>36.03</v>
      </c>
      <c r="F18" s="16">
        <v>0</v>
      </c>
      <c r="G18" s="23">
        <f>ROUND(E18*F18,2)</f>
        <v>0</v>
      </c>
      <c r="H18" s="23">
        <f>ROUND(E18-G18,2)</f>
        <v>36.03</v>
      </c>
    </row>
    <row r="19" spans="1:8" x14ac:dyDescent="0.25">
      <c r="A19" s="13" t="s">
        <v>23</v>
      </c>
      <c r="C19" s="23"/>
      <c r="E19" s="23"/>
    </row>
    <row r="20" spans="1:8" x14ac:dyDescent="0.25">
      <c r="A20" s="14" t="s">
        <v>319</v>
      </c>
      <c r="B20" s="14" t="s">
        <v>18</v>
      </c>
      <c r="C20" s="15">
        <v>4.46</v>
      </c>
      <c r="D20" s="14">
        <v>1.6</v>
      </c>
      <c r="E20" s="23">
        <f>ROUND(C20*D20,2)</f>
        <v>7.14</v>
      </c>
      <c r="F20" s="16">
        <v>0</v>
      </c>
      <c r="G20" s="23">
        <f>ROUND(E20*F20,2)</f>
        <v>0</v>
      </c>
      <c r="H20" s="23">
        <f>ROUND(E20-G20,2)</f>
        <v>7.14</v>
      </c>
    </row>
    <row r="21" spans="1:8" x14ac:dyDescent="0.25">
      <c r="A21" s="14" t="s">
        <v>321</v>
      </c>
      <c r="B21" s="14" t="s">
        <v>18</v>
      </c>
      <c r="C21" s="15">
        <v>1.46</v>
      </c>
      <c r="D21" s="14">
        <v>13.7</v>
      </c>
      <c r="E21" s="23">
        <f>ROUND(C21*D21,2)</f>
        <v>20</v>
      </c>
      <c r="F21" s="16">
        <v>0</v>
      </c>
      <c r="G21" s="23">
        <f>ROUND(E21*F21,2)</f>
        <v>0</v>
      </c>
      <c r="H21" s="23">
        <f>ROUND(E21-G21,2)</f>
        <v>20</v>
      </c>
    </row>
    <row r="22" spans="1:8" x14ac:dyDescent="0.25">
      <c r="A22" s="13" t="s">
        <v>24</v>
      </c>
      <c r="C22" s="23"/>
      <c r="E22" s="23"/>
    </row>
    <row r="23" spans="1:8" x14ac:dyDescent="0.25">
      <c r="A23" s="14" t="s">
        <v>25</v>
      </c>
      <c r="B23" s="14" t="s">
        <v>18</v>
      </c>
      <c r="C23" s="15">
        <v>0.12</v>
      </c>
      <c r="D23" s="14">
        <v>96</v>
      </c>
      <c r="E23" s="23">
        <f t="shared" ref="E23:E29" si="0">ROUND(C23*D23,2)</f>
        <v>11.52</v>
      </c>
      <c r="F23" s="16">
        <v>0</v>
      </c>
      <c r="G23" s="23">
        <f t="shared" ref="G23:G29" si="1">ROUND(E23*F23,2)</f>
        <v>0</v>
      </c>
      <c r="H23" s="23">
        <f t="shared" ref="H23:H29" si="2">ROUND(E23-G23,2)</f>
        <v>11.52</v>
      </c>
    </row>
    <row r="24" spans="1:8" x14ac:dyDescent="0.25">
      <c r="A24" s="14" t="s">
        <v>104</v>
      </c>
      <c r="B24" s="14" t="s">
        <v>26</v>
      </c>
      <c r="C24" s="15">
        <v>15.01</v>
      </c>
      <c r="D24" s="14">
        <v>1</v>
      </c>
      <c r="E24" s="23">
        <f t="shared" si="0"/>
        <v>15.01</v>
      </c>
      <c r="F24" s="16">
        <v>0</v>
      </c>
      <c r="G24" s="23">
        <f t="shared" si="1"/>
        <v>0</v>
      </c>
      <c r="H24" s="23">
        <f t="shared" si="2"/>
        <v>15.01</v>
      </c>
    </row>
    <row r="25" spans="1:8" x14ac:dyDescent="0.25">
      <c r="A25" s="14" t="s">
        <v>138</v>
      </c>
      <c r="B25" s="14" t="s">
        <v>18</v>
      </c>
      <c r="C25" s="15">
        <v>3.06</v>
      </c>
      <c r="D25" s="14">
        <v>2</v>
      </c>
      <c r="E25" s="23">
        <f t="shared" si="0"/>
        <v>6.12</v>
      </c>
      <c r="F25" s="16">
        <v>0</v>
      </c>
      <c r="G25" s="23">
        <f t="shared" si="1"/>
        <v>0</v>
      </c>
      <c r="H25" s="23">
        <f t="shared" si="2"/>
        <v>6.12</v>
      </c>
    </row>
    <row r="26" spans="1:8" x14ac:dyDescent="0.25">
      <c r="A26" s="14" t="s">
        <v>139</v>
      </c>
      <c r="B26" s="14" t="s">
        <v>26</v>
      </c>
      <c r="C26" s="15">
        <v>10.19</v>
      </c>
      <c r="D26" s="14">
        <v>2</v>
      </c>
      <c r="E26" s="23">
        <f t="shared" si="0"/>
        <v>20.38</v>
      </c>
      <c r="F26" s="16">
        <v>0</v>
      </c>
      <c r="G26" s="23">
        <f t="shared" si="1"/>
        <v>0</v>
      </c>
      <c r="H26" s="23">
        <f t="shared" si="2"/>
        <v>20.38</v>
      </c>
    </row>
    <row r="27" spans="1:8" x14ac:dyDescent="0.25">
      <c r="A27" s="14" t="s">
        <v>105</v>
      </c>
      <c r="B27" s="14" t="s">
        <v>18</v>
      </c>
      <c r="C27" s="15">
        <v>0.32</v>
      </c>
      <c r="D27" s="14">
        <v>32</v>
      </c>
      <c r="E27" s="23">
        <f t="shared" si="0"/>
        <v>10.24</v>
      </c>
      <c r="F27" s="16">
        <v>0</v>
      </c>
      <c r="G27" s="23">
        <f t="shared" si="1"/>
        <v>0</v>
      </c>
      <c r="H27" s="23">
        <f t="shared" si="2"/>
        <v>10.24</v>
      </c>
    </row>
    <row r="28" spans="1:8" x14ac:dyDescent="0.25">
      <c r="A28" s="14" t="s">
        <v>369</v>
      </c>
      <c r="B28" s="14" t="s">
        <v>18</v>
      </c>
      <c r="C28" s="15">
        <v>1.06</v>
      </c>
      <c r="D28" s="14">
        <v>12.8</v>
      </c>
      <c r="E28" s="23">
        <f t="shared" si="0"/>
        <v>13.57</v>
      </c>
      <c r="F28" s="16">
        <v>0</v>
      </c>
      <c r="G28" s="23">
        <f t="shared" si="1"/>
        <v>0</v>
      </c>
      <c r="H28" s="23">
        <f t="shared" si="2"/>
        <v>13.57</v>
      </c>
    </row>
    <row r="29" spans="1:8" x14ac:dyDescent="0.25">
      <c r="A29" s="14" t="s">
        <v>74</v>
      </c>
      <c r="B29" s="14" t="s">
        <v>26</v>
      </c>
      <c r="C29" s="15">
        <v>10.11</v>
      </c>
      <c r="D29" s="14">
        <v>1</v>
      </c>
      <c r="E29" s="23">
        <f t="shared" si="0"/>
        <v>10.11</v>
      </c>
      <c r="F29" s="16">
        <v>0</v>
      </c>
      <c r="G29" s="23">
        <f t="shared" si="1"/>
        <v>0</v>
      </c>
      <c r="H29" s="23">
        <f t="shared" si="2"/>
        <v>10.11</v>
      </c>
    </row>
    <row r="30" spans="1:8" x14ac:dyDescent="0.25">
      <c r="A30" s="13" t="s">
        <v>27</v>
      </c>
      <c r="C30" s="23"/>
      <c r="E30" s="23"/>
    </row>
    <row r="31" spans="1:8" x14ac:dyDescent="0.25">
      <c r="A31" s="14" t="s">
        <v>140</v>
      </c>
      <c r="B31" s="14" t="s">
        <v>29</v>
      </c>
      <c r="C31" s="15">
        <v>6.75</v>
      </c>
      <c r="D31" s="14">
        <v>0.75</v>
      </c>
      <c r="E31" s="23">
        <f>ROUND(C31*D31,2)</f>
        <v>5.0599999999999996</v>
      </c>
      <c r="F31" s="16">
        <v>0</v>
      </c>
      <c r="G31" s="23">
        <f>ROUND(E31*F31,2)</f>
        <v>0</v>
      </c>
      <c r="H31" s="23">
        <f>ROUND(E31-G31,2)</f>
        <v>5.0599999999999996</v>
      </c>
    </row>
    <row r="32" spans="1:8" x14ac:dyDescent="0.25">
      <c r="A32" s="14" t="s">
        <v>141</v>
      </c>
      <c r="B32" s="14" t="s">
        <v>48</v>
      </c>
      <c r="C32" s="15">
        <v>8</v>
      </c>
      <c r="D32" s="14">
        <v>1</v>
      </c>
      <c r="E32" s="23">
        <f>ROUND(C32*D32,2)</f>
        <v>8</v>
      </c>
      <c r="F32" s="16">
        <v>0</v>
      </c>
      <c r="G32" s="23">
        <f>ROUND(E32*F32,2)</f>
        <v>0</v>
      </c>
      <c r="H32" s="23">
        <f>ROUND(E32-G32,2)</f>
        <v>8</v>
      </c>
    </row>
    <row r="33" spans="1:8" x14ac:dyDescent="0.25">
      <c r="A33" s="13" t="s">
        <v>33</v>
      </c>
      <c r="C33" s="23"/>
      <c r="E33" s="23"/>
    </row>
    <row r="34" spans="1:8" x14ac:dyDescent="0.25">
      <c r="A34" s="14" t="s">
        <v>142</v>
      </c>
      <c r="B34" s="14" t="s">
        <v>29</v>
      </c>
      <c r="C34" s="15">
        <v>1.1599999999999999</v>
      </c>
      <c r="D34" s="14">
        <v>50</v>
      </c>
      <c r="E34" s="23">
        <f>ROUND(C34*D34,2)</f>
        <v>58</v>
      </c>
      <c r="F34" s="16">
        <v>0</v>
      </c>
      <c r="G34" s="23">
        <f>ROUND(E34*F34,2)</f>
        <v>0</v>
      </c>
      <c r="H34" s="23">
        <f>ROUND(E34-G34,2)</f>
        <v>58</v>
      </c>
    </row>
    <row r="35" spans="1:8" x14ac:dyDescent="0.25">
      <c r="A35" s="13" t="s">
        <v>113</v>
      </c>
      <c r="C35" s="23"/>
      <c r="E35" s="23"/>
    </row>
    <row r="36" spans="1:8" x14ac:dyDescent="0.25">
      <c r="A36" s="14" t="s">
        <v>114</v>
      </c>
      <c r="B36" s="14" t="s">
        <v>26</v>
      </c>
      <c r="C36" s="15">
        <v>3.3</v>
      </c>
      <c r="D36" s="14">
        <v>1.1000000000000001</v>
      </c>
      <c r="E36" s="23">
        <f>ROUND(C36*D36,2)</f>
        <v>3.63</v>
      </c>
      <c r="F36" s="16">
        <v>0</v>
      </c>
      <c r="G36" s="23">
        <f>ROUND(E36*F36,2)</f>
        <v>0</v>
      </c>
      <c r="H36" s="23">
        <f>ROUND(E36-G36,2)</f>
        <v>3.63</v>
      </c>
    </row>
    <row r="37" spans="1:8" x14ac:dyDescent="0.25">
      <c r="A37" s="13" t="s">
        <v>61</v>
      </c>
      <c r="C37" s="23"/>
      <c r="E37" s="23"/>
    </row>
    <row r="38" spans="1:8" x14ac:dyDescent="0.25">
      <c r="A38" s="14" t="s">
        <v>62</v>
      </c>
      <c r="B38" s="14" t="s">
        <v>48</v>
      </c>
      <c r="C38" s="15">
        <v>9</v>
      </c>
      <c r="D38" s="14">
        <v>1</v>
      </c>
      <c r="E38" s="23">
        <f>ROUND(C38*D38,2)</f>
        <v>9</v>
      </c>
      <c r="F38" s="16">
        <v>0</v>
      </c>
      <c r="G38" s="23">
        <f>ROUND(E38*F38,2)</f>
        <v>0</v>
      </c>
      <c r="H38" s="23">
        <f>ROUND(E38-G38,2)</f>
        <v>9</v>
      </c>
    </row>
    <row r="39" spans="1:8" x14ac:dyDescent="0.25">
      <c r="A39" s="13" t="s">
        <v>130</v>
      </c>
      <c r="C39" s="23"/>
      <c r="E39" s="23"/>
    </row>
    <row r="40" spans="1:8" x14ac:dyDescent="0.25">
      <c r="A40" s="14" t="s">
        <v>143</v>
      </c>
      <c r="B40" s="14" t="s">
        <v>123</v>
      </c>
      <c r="C40" s="15">
        <v>0.28999999999999998</v>
      </c>
      <c r="D40" s="14">
        <v>53</v>
      </c>
      <c r="E40" s="23">
        <f>ROUND(C40*D40,2)</f>
        <v>15.37</v>
      </c>
      <c r="F40" s="16">
        <v>0</v>
      </c>
      <c r="G40" s="23">
        <f>ROUND(E40*F40,2)</f>
        <v>0</v>
      </c>
      <c r="H40" s="23">
        <f>ROUND(E40-G40,2)</f>
        <v>15.37</v>
      </c>
    </row>
    <row r="41" spans="1:8" x14ac:dyDescent="0.25">
      <c r="A41" s="13" t="s">
        <v>99</v>
      </c>
      <c r="C41" s="23"/>
      <c r="E41" s="23"/>
    </row>
    <row r="42" spans="1:8" x14ac:dyDescent="0.25">
      <c r="A42" s="14" t="s">
        <v>187</v>
      </c>
      <c r="B42" s="14" t="s">
        <v>48</v>
      </c>
      <c r="C42" s="15">
        <v>4.5</v>
      </c>
      <c r="D42" s="14">
        <v>0.5</v>
      </c>
      <c r="E42" s="23">
        <f>ROUND(C42*D42,2)</f>
        <v>2.25</v>
      </c>
      <c r="F42" s="16">
        <v>0</v>
      </c>
      <c r="G42" s="23">
        <f>ROUND(E42*F42,2)</f>
        <v>0</v>
      </c>
      <c r="H42" s="23">
        <f>ROUND(E42-G42,2)</f>
        <v>2.25</v>
      </c>
    </row>
    <row r="43" spans="1:8" x14ac:dyDescent="0.25">
      <c r="A43" s="13" t="s">
        <v>34</v>
      </c>
      <c r="C43" s="23"/>
      <c r="E43" s="23"/>
    </row>
    <row r="44" spans="1:8" x14ac:dyDescent="0.25">
      <c r="A44" s="14" t="s">
        <v>35</v>
      </c>
      <c r="B44" s="14" t="s">
        <v>36</v>
      </c>
      <c r="C44" s="15">
        <v>51.39</v>
      </c>
      <c r="D44" s="14">
        <v>0.33300000000000002</v>
      </c>
      <c r="E44" s="23">
        <f>ROUND(C44*D44,2)</f>
        <v>17.11</v>
      </c>
      <c r="F44" s="16">
        <v>0</v>
      </c>
      <c r="G44" s="23">
        <f>ROUND(E44*F44,2)</f>
        <v>0</v>
      </c>
      <c r="H44" s="23">
        <f>ROUND(E44-G44,2)</f>
        <v>17.11</v>
      </c>
    </row>
    <row r="45" spans="1:8" x14ac:dyDescent="0.25">
      <c r="A45" s="13" t="s">
        <v>115</v>
      </c>
      <c r="C45" s="23"/>
      <c r="E45" s="23"/>
    </row>
    <row r="46" spans="1:8" x14ac:dyDescent="0.25">
      <c r="A46" s="14" t="s">
        <v>144</v>
      </c>
      <c r="B46" s="14" t="s">
        <v>48</v>
      </c>
      <c r="C46" s="15">
        <v>6.5</v>
      </c>
      <c r="D46" s="14">
        <v>1</v>
      </c>
      <c r="E46" s="23">
        <f>ROUND(C46*D46,2)</f>
        <v>6.5</v>
      </c>
      <c r="F46" s="16">
        <v>0</v>
      </c>
      <c r="G46" s="23">
        <f>ROUND(E46*F46,2)</f>
        <v>0</v>
      </c>
      <c r="H46" s="23">
        <f>ROUND(E46-G46,2)</f>
        <v>6.5</v>
      </c>
    </row>
    <row r="47" spans="1:8" x14ac:dyDescent="0.25">
      <c r="A47" s="13" t="s">
        <v>145</v>
      </c>
      <c r="C47" s="23"/>
      <c r="E47" s="23"/>
    </row>
    <row r="48" spans="1:8" x14ac:dyDescent="0.25">
      <c r="A48" s="14" t="s">
        <v>146</v>
      </c>
      <c r="B48" s="14" t="s">
        <v>48</v>
      </c>
      <c r="C48" s="15">
        <v>1.55</v>
      </c>
      <c r="D48" s="14">
        <v>1</v>
      </c>
      <c r="E48" s="23">
        <f>ROUND(C48*D48,2)</f>
        <v>1.55</v>
      </c>
      <c r="F48" s="16">
        <v>0</v>
      </c>
      <c r="G48" s="23">
        <f>ROUND(E48*F48,2)</f>
        <v>0</v>
      </c>
      <c r="H48" s="23">
        <f>ROUND(E48-G48,2)</f>
        <v>1.55</v>
      </c>
    </row>
    <row r="49" spans="1:8" x14ac:dyDescent="0.25">
      <c r="A49" s="13" t="s">
        <v>117</v>
      </c>
      <c r="C49" s="23"/>
      <c r="E49" s="23"/>
    </row>
    <row r="50" spans="1:8" x14ac:dyDescent="0.25">
      <c r="A50" s="14" t="s">
        <v>118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25">
      <c r="A51" s="13" t="s">
        <v>37</v>
      </c>
      <c r="C51" s="23"/>
      <c r="E51" s="23"/>
    </row>
    <row r="52" spans="1:8" x14ac:dyDescent="0.25">
      <c r="A52" s="14" t="s">
        <v>38</v>
      </c>
      <c r="B52" s="14" t="s">
        <v>39</v>
      </c>
      <c r="C52" s="15">
        <v>18.690000000000001</v>
      </c>
      <c r="D52" s="14">
        <v>0.3362</v>
      </c>
      <c r="E52" s="23">
        <f>ROUND(C52*D52,2)</f>
        <v>6.28</v>
      </c>
      <c r="F52" s="16">
        <v>0</v>
      </c>
      <c r="G52" s="23">
        <f>ROUND(E52*F52,2)</f>
        <v>0</v>
      </c>
      <c r="H52" s="23">
        <f>ROUND(E52-G52,2)</f>
        <v>6.28</v>
      </c>
    </row>
    <row r="53" spans="1:8" x14ac:dyDescent="0.25">
      <c r="A53" s="14" t="s">
        <v>133</v>
      </c>
      <c r="B53" s="14" t="s">
        <v>39</v>
      </c>
      <c r="C53" s="15">
        <v>18.690000000000001</v>
      </c>
      <c r="D53" s="14">
        <v>8.5099999999999995E-2</v>
      </c>
      <c r="E53" s="23">
        <f>ROUND(C53*D53,2)</f>
        <v>1.59</v>
      </c>
      <c r="F53" s="16">
        <v>0</v>
      </c>
      <c r="G53" s="23">
        <f>ROUND(E53*F53,2)</f>
        <v>0</v>
      </c>
      <c r="H53" s="23">
        <f>ROUND(E53-G53,2)</f>
        <v>1.59</v>
      </c>
    </row>
    <row r="54" spans="1:8" x14ac:dyDescent="0.25">
      <c r="A54" s="14" t="s">
        <v>91</v>
      </c>
      <c r="B54" s="14" t="s">
        <v>39</v>
      </c>
      <c r="C54" s="15">
        <v>18.690000000000001</v>
      </c>
      <c r="D54" s="14">
        <v>3.5299999999999998E-2</v>
      </c>
      <c r="E54" s="23">
        <f>ROUND(C54*D54,2)</f>
        <v>0.66</v>
      </c>
      <c r="F54" s="16">
        <v>0</v>
      </c>
      <c r="G54" s="23">
        <f>ROUND(E54*F54,2)</f>
        <v>0</v>
      </c>
      <c r="H54" s="23">
        <f>ROUND(E54-G54,2)</f>
        <v>0.66</v>
      </c>
    </row>
    <row r="55" spans="1:8" x14ac:dyDescent="0.25">
      <c r="A55" s="13" t="s">
        <v>40</v>
      </c>
      <c r="C55" s="23"/>
      <c r="E55" s="23"/>
    </row>
    <row r="56" spans="1:8" x14ac:dyDescent="0.25">
      <c r="A56" s="14" t="s">
        <v>41</v>
      </c>
      <c r="B56" s="14" t="s">
        <v>39</v>
      </c>
      <c r="C56" s="15">
        <v>9.06</v>
      </c>
      <c r="D56" s="14">
        <v>0.3125</v>
      </c>
      <c r="E56" s="23">
        <f>ROUND(C56*D56,2)</f>
        <v>2.83</v>
      </c>
      <c r="F56" s="16">
        <v>0</v>
      </c>
      <c r="G56" s="23">
        <f>ROUND(E56*F56,2)</f>
        <v>0</v>
      </c>
      <c r="H56" s="23">
        <f>ROUND(E56-G56,2)</f>
        <v>2.83</v>
      </c>
    </row>
    <row r="57" spans="1:8" x14ac:dyDescent="0.25">
      <c r="A57" s="13" t="s">
        <v>43</v>
      </c>
      <c r="C57" s="23"/>
      <c r="E57" s="23"/>
    </row>
    <row r="58" spans="1:8" x14ac:dyDescent="0.25">
      <c r="A58" s="14" t="s">
        <v>42</v>
      </c>
      <c r="B58" s="14" t="s">
        <v>39</v>
      </c>
      <c r="C58" s="15">
        <v>9.06</v>
      </c>
      <c r="D58" s="14">
        <v>5.0799999999999998E-2</v>
      </c>
      <c r="E58" s="23">
        <f>ROUND(C58*D58,2)</f>
        <v>0.46</v>
      </c>
      <c r="F58" s="16">
        <v>0</v>
      </c>
      <c r="G58" s="23">
        <f>ROUND(E58*F58,2)</f>
        <v>0</v>
      </c>
      <c r="H58" s="23">
        <f>ROUND(E58-G58,2)</f>
        <v>0.46</v>
      </c>
    </row>
    <row r="59" spans="1:8" x14ac:dyDescent="0.25">
      <c r="A59" s="14" t="s">
        <v>91</v>
      </c>
      <c r="B59" s="14" t="s">
        <v>39</v>
      </c>
      <c r="C59" s="15">
        <v>9.06</v>
      </c>
      <c r="D59" s="14">
        <v>1.7600000000000001E-2</v>
      </c>
      <c r="E59" s="23">
        <f>ROUND(C59*D59,2)</f>
        <v>0.16</v>
      </c>
      <c r="F59" s="16">
        <v>0</v>
      </c>
      <c r="G59" s="23">
        <f>ROUND(E59*F59,2)</f>
        <v>0</v>
      </c>
      <c r="H59" s="23">
        <f>ROUND(E59-G59,2)</f>
        <v>0.16</v>
      </c>
    </row>
    <row r="60" spans="1:8" x14ac:dyDescent="0.25">
      <c r="A60" s="14" t="s">
        <v>44</v>
      </c>
      <c r="B60" s="14" t="s">
        <v>39</v>
      </c>
      <c r="C60" s="15">
        <v>18.690000000000001</v>
      </c>
      <c r="D60" s="14">
        <v>0.22839999999999999</v>
      </c>
      <c r="E60" s="23">
        <f>ROUND(C60*D60,2)</f>
        <v>4.2699999999999996</v>
      </c>
      <c r="F60" s="16">
        <v>0</v>
      </c>
      <c r="G60" s="23">
        <f>ROUND(E60*F60,2)</f>
        <v>0</v>
      </c>
      <c r="H60" s="23">
        <f>ROUND(E60-G60,2)</f>
        <v>4.2699999999999996</v>
      </c>
    </row>
    <row r="61" spans="1:8" x14ac:dyDescent="0.25">
      <c r="A61" s="13" t="s">
        <v>45</v>
      </c>
      <c r="C61" s="23"/>
      <c r="E61" s="23"/>
    </row>
    <row r="62" spans="1:8" x14ac:dyDescent="0.25">
      <c r="A62" s="14" t="s">
        <v>38</v>
      </c>
      <c r="B62" s="14" t="s">
        <v>19</v>
      </c>
      <c r="C62" s="15">
        <v>2.86</v>
      </c>
      <c r="D62" s="14">
        <v>3.8348</v>
      </c>
      <c r="E62" s="23">
        <f>ROUND(C62*D62,2)</f>
        <v>10.97</v>
      </c>
      <c r="F62" s="16">
        <v>0</v>
      </c>
      <c r="G62" s="23">
        <f>ROUND(E62*F62,2)</f>
        <v>0</v>
      </c>
      <c r="H62" s="23">
        <f>ROUND(E62-G62,2)</f>
        <v>10.97</v>
      </c>
    </row>
    <row r="63" spans="1:8" x14ac:dyDescent="0.25">
      <c r="A63" s="14" t="s">
        <v>133</v>
      </c>
      <c r="B63" s="14" t="s">
        <v>19</v>
      </c>
      <c r="C63" s="15">
        <v>2.86</v>
      </c>
      <c r="D63" s="14">
        <v>1.4244000000000001</v>
      </c>
      <c r="E63" s="23">
        <f>ROUND(C63*D63,2)</f>
        <v>4.07</v>
      </c>
      <c r="F63" s="16">
        <v>0</v>
      </c>
      <c r="G63" s="23">
        <f>ROUND(E63*F63,2)</f>
        <v>0</v>
      </c>
      <c r="H63" s="23">
        <f>ROUND(E63-G63,2)</f>
        <v>4.07</v>
      </c>
    </row>
    <row r="64" spans="1:8" x14ac:dyDescent="0.25">
      <c r="A64" s="14" t="s">
        <v>91</v>
      </c>
      <c r="B64" s="14" t="s">
        <v>19</v>
      </c>
      <c r="C64" s="15">
        <v>2.86</v>
      </c>
      <c r="D64" s="14">
        <v>0.44900000000000001</v>
      </c>
      <c r="E64" s="23">
        <f>ROUND(C64*D64,2)</f>
        <v>1.28</v>
      </c>
      <c r="F64" s="16">
        <v>0</v>
      </c>
      <c r="G64" s="23">
        <f>ROUND(E64*F64,2)</f>
        <v>0</v>
      </c>
      <c r="H64" s="23">
        <f>ROUND(E64-G64,2)</f>
        <v>1.28</v>
      </c>
    </row>
    <row r="65" spans="1:8" x14ac:dyDescent="0.25">
      <c r="A65" s="14" t="s">
        <v>216</v>
      </c>
      <c r="B65" s="14" t="s">
        <v>19</v>
      </c>
      <c r="C65" s="15">
        <v>2.86</v>
      </c>
      <c r="D65" s="14">
        <v>10.9975</v>
      </c>
      <c r="E65" s="23">
        <f>ROUND(C65*D65,2)</f>
        <v>31.45</v>
      </c>
      <c r="F65" s="16">
        <v>0</v>
      </c>
      <c r="G65" s="23">
        <f>ROUND(E65*F65,2)</f>
        <v>0</v>
      </c>
      <c r="H65" s="23">
        <f>ROUND(E65-G65,2)</f>
        <v>31.45</v>
      </c>
    </row>
    <row r="66" spans="1:8" x14ac:dyDescent="0.25">
      <c r="A66" s="13" t="s">
        <v>47</v>
      </c>
      <c r="C66" s="23"/>
      <c r="E66" s="23"/>
    </row>
    <row r="67" spans="1:8" x14ac:dyDescent="0.25">
      <c r="A67" s="14" t="s">
        <v>42</v>
      </c>
      <c r="B67" s="14" t="s">
        <v>48</v>
      </c>
      <c r="C67" s="15">
        <v>7.09</v>
      </c>
      <c r="D67" s="14">
        <v>1</v>
      </c>
      <c r="E67" s="23">
        <f t="shared" ref="E67:E72" si="3">ROUND(C67*D67,2)</f>
        <v>7.09</v>
      </c>
      <c r="F67" s="16">
        <v>0</v>
      </c>
      <c r="G67" s="23">
        <f t="shared" ref="G67:G72" si="4">ROUND(E67*F67,2)</f>
        <v>0</v>
      </c>
      <c r="H67" s="23">
        <f t="shared" ref="H67:H74" si="5">ROUND(E67-G67,2)</f>
        <v>7.09</v>
      </c>
    </row>
    <row r="68" spans="1:8" x14ac:dyDescent="0.25">
      <c r="A68" s="14" t="s">
        <v>38</v>
      </c>
      <c r="B68" s="14" t="s">
        <v>48</v>
      </c>
      <c r="C68" s="15">
        <v>3.02</v>
      </c>
      <c r="D68" s="14">
        <v>1</v>
      </c>
      <c r="E68" s="23">
        <f t="shared" si="3"/>
        <v>3.02</v>
      </c>
      <c r="F68" s="16">
        <v>0</v>
      </c>
      <c r="G68" s="23">
        <f t="shared" si="4"/>
        <v>0</v>
      </c>
      <c r="H68" s="23">
        <f t="shared" si="5"/>
        <v>3.02</v>
      </c>
    </row>
    <row r="69" spans="1:8" x14ac:dyDescent="0.25">
      <c r="A69" s="14" t="s">
        <v>133</v>
      </c>
      <c r="B69" s="14" t="s">
        <v>48</v>
      </c>
      <c r="C69" s="15">
        <v>4.7699999999999996</v>
      </c>
      <c r="D69" s="14">
        <v>1</v>
      </c>
      <c r="E69" s="23">
        <f t="shared" si="3"/>
        <v>4.7699999999999996</v>
      </c>
      <c r="F69" s="16">
        <v>0</v>
      </c>
      <c r="G69" s="23">
        <f t="shared" si="4"/>
        <v>0</v>
      </c>
      <c r="H69" s="23">
        <f t="shared" si="5"/>
        <v>4.7699999999999996</v>
      </c>
    </row>
    <row r="70" spans="1:8" x14ac:dyDescent="0.25">
      <c r="A70" s="14" t="s">
        <v>91</v>
      </c>
      <c r="B70" s="14" t="s">
        <v>48</v>
      </c>
      <c r="C70" s="15">
        <v>0.66</v>
      </c>
      <c r="D70" s="14">
        <v>1</v>
      </c>
      <c r="E70" s="23">
        <f t="shared" si="3"/>
        <v>0.66</v>
      </c>
      <c r="F70" s="16">
        <v>0</v>
      </c>
      <c r="G70" s="23">
        <f t="shared" si="4"/>
        <v>0</v>
      </c>
      <c r="H70" s="23">
        <f t="shared" si="5"/>
        <v>0.66</v>
      </c>
    </row>
    <row r="71" spans="1:8" x14ac:dyDescent="0.25">
      <c r="A71" s="14" t="s">
        <v>216</v>
      </c>
      <c r="B71" s="14" t="s">
        <v>48</v>
      </c>
      <c r="C71" s="15">
        <v>14.31</v>
      </c>
      <c r="D71" s="14">
        <v>1</v>
      </c>
      <c r="E71" s="23">
        <f t="shared" si="3"/>
        <v>14.31</v>
      </c>
      <c r="F71" s="16">
        <v>0</v>
      </c>
      <c r="G71" s="23">
        <f t="shared" si="4"/>
        <v>0</v>
      </c>
      <c r="H71" s="23">
        <f t="shared" si="5"/>
        <v>14.31</v>
      </c>
    </row>
    <row r="72" spans="1:8" x14ac:dyDescent="0.25">
      <c r="A72" s="9" t="s">
        <v>49</v>
      </c>
      <c r="B72" s="9" t="s">
        <v>48</v>
      </c>
      <c r="C72" s="10">
        <v>19.309999999999999</v>
      </c>
      <c r="D72" s="9">
        <v>1</v>
      </c>
      <c r="E72" s="22">
        <f t="shared" si="3"/>
        <v>19.309999999999999</v>
      </c>
      <c r="F72" s="11">
        <v>0</v>
      </c>
      <c r="G72" s="22">
        <f t="shared" si="4"/>
        <v>0</v>
      </c>
      <c r="H72" s="22">
        <f t="shared" si="5"/>
        <v>19.309999999999999</v>
      </c>
    </row>
    <row r="73" spans="1:8" x14ac:dyDescent="0.25">
      <c r="A73" s="7" t="s">
        <v>50</v>
      </c>
      <c r="C73" s="23"/>
      <c r="E73" s="23">
        <f>SUM(E12:E72)</f>
        <v>460.77999999999992</v>
      </c>
      <c r="G73" s="12">
        <f>SUM(G12:G72)</f>
        <v>0</v>
      </c>
      <c r="H73" s="12">
        <f t="shared" si="5"/>
        <v>460.78</v>
      </c>
    </row>
    <row r="74" spans="1:8" x14ac:dyDescent="0.25">
      <c r="A74" s="7" t="s">
        <v>51</v>
      </c>
      <c r="C74" s="23"/>
      <c r="E74" s="23">
        <f>+E8-E73</f>
        <v>112.94000000000011</v>
      </c>
      <c r="G74" s="12">
        <f>+G8-G73</f>
        <v>0</v>
      </c>
      <c r="H74" s="12">
        <f t="shared" si="5"/>
        <v>112.94</v>
      </c>
    </row>
    <row r="75" spans="1:8" x14ac:dyDescent="0.25">
      <c r="A75" t="s">
        <v>12</v>
      </c>
      <c r="C75" s="23"/>
      <c r="E75" s="23"/>
    </row>
    <row r="76" spans="1:8" x14ac:dyDescent="0.25">
      <c r="A76" s="7" t="s">
        <v>52</v>
      </c>
      <c r="C76" s="23"/>
      <c r="E76" s="23"/>
    </row>
    <row r="77" spans="1:8" x14ac:dyDescent="0.25">
      <c r="A77" s="14" t="s">
        <v>42</v>
      </c>
      <c r="B77" s="14" t="s">
        <v>48</v>
      </c>
      <c r="C77" s="15">
        <v>18.03</v>
      </c>
      <c r="D77" s="14">
        <v>1</v>
      </c>
      <c r="E77" s="23">
        <f>ROUND(C77*D77,2)</f>
        <v>18.03</v>
      </c>
      <c r="F77" s="16">
        <v>0</v>
      </c>
      <c r="G77" s="23">
        <f>ROUND(E77*F77,2)</f>
        <v>0</v>
      </c>
      <c r="H77" s="23">
        <f t="shared" ref="H77:H84" si="6">ROUND(E77-G77,2)</f>
        <v>18.03</v>
      </c>
    </row>
    <row r="78" spans="1:8" x14ac:dyDescent="0.25">
      <c r="A78" s="14" t="s">
        <v>38</v>
      </c>
      <c r="B78" s="14" t="s">
        <v>48</v>
      </c>
      <c r="C78" s="15">
        <v>23.26</v>
      </c>
      <c r="D78" s="14">
        <v>1</v>
      </c>
      <c r="E78" s="23">
        <f>ROUND(C78*D78,2)</f>
        <v>23.26</v>
      </c>
      <c r="F78" s="16">
        <v>0</v>
      </c>
      <c r="G78" s="23">
        <f>ROUND(E78*F78,2)</f>
        <v>0</v>
      </c>
      <c r="H78" s="23">
        <f t="shared" si="6"/>
        <v>23.26</v>
      </c>
    </row>
    <row r="79" spans="1:8" x14ac:dyDescent="0.25">
      <c r="A79" s="14" t="s">
        <v>133</v>
      </c>
      <c r="B79" s="14" t="s">
        <v>48</v>
      </c>
      <c r="C79" s="15">
        <v>22.85</v>
      </c>
      <c r="D79" s="14">
        <v>1</v>
      </c>
      <c r="E79" s="23">
        <f>ROUND(C79*D79,2)</f>
        <v>22.85</v>
      </c>
      <c r="F79" s="16">
        <v>0</v>
      </c>
      <c r="G79" s="23">
        <f>ROUND(E79*F79,2)</f>
        <v>0</v>
      </c>
      <c r="H79" s="23">
        <f t="shared" si="6"/>
        <v>22.85</v>
      </c>
    </row>
    <row r="80" spans="1:8" x14ac:dyDescent="0.25">
      <c r="A80" s="14" t="s">
        <v>91</v>
      </c>
      <c r="B80" s="14" t="s">
        <v>48</v>
      </c>
      <c r="C80" s="15">
        <v>5.28</v>
      </c>
      <c r="D80" s="14">
        <v>1</v>
      </c>
      <c r="E80" s="23">
        <f>ROUND(C80*D80,2)</f>
        <v>5.28</v>
      </c>
      <c r="F80" s="16">
        <v>0</v>
      </c>
      <c r="G80" s="23">
        <f>ROUND(E80*F80,2)</f>
        <v>0</v>
      </c>
      <c r="H80" s="23">
        <f t="shared" si="6"/>
        <v>5.28</v>
      </c>
    </row>
    <row r="81" spans="1:8" x14ac:dyDescent="0.25">
      <c r="A81" s="9" t="s">
        <v>216</v>
      </c>
      <c r="B81" s="9" t="s">
        <v>48</v>
      </c>
      <c r="C81" s="10">
        <v>58.74</v>
      </c>
      <c r="D81" s="9">
        <v>1</v>
      </c>
      <c r="E81" s="22">
        <f>ROUND(C81*D81,2)</f>
        <v>58.74</v>
      </c>
      <c r="F81" s="11">
        <v>0</v>
      </c>
      <c r="G81" s="22">
        <f>ROUND(E81*F81,2)</f>
        <v>0</v>
      </c>
      <c r="H81" s="22">
        <f t="shared" si="6"/>
        <v>58.74</v>
      </c>
    </row>
    <row r="82" spans="1:8" x14ac:dyDescent="0.25">
      <c r="A82" s="7" t="s">
        <v>53</v>
      </c>
      <c r="C82" s="23"/>
      <c r="E82" s="23">
        <f>SUM(E77:E81)</f>
        <v>128.16000000000003</v>
      </c>
      <c r="G82" s="12">
        <f>SUM(G77:G81)</f>
        <v>0</v>
      </c>
      <c r="H82" s="12">
        <f t="shared" si="6"/>
        <v>128.16</v>
      </c>
    </row>
    <row r="83" spans="1:8" x14ac:dyDescent="0.25">
      <c r="A83" s="7" t="s">
        <v>54</v>
      </c>
      <c r="C83" s="23"/>
      <c r="E83" s="23">
        <f>+E73+E82</f>
        <v>588.93999999999994</v>
      </c>
      <c r="G83" s="12">
        <f>+G73+G82</f>
        <v>0</v>
      </c>
      <c r="H83" s="12">
        <f t="shared" si="6"/>
        <v>588.94000000000005</v>
      </c>
    </row>
    <row r="84" spans="1:8" x14ac:dyDescent="0.25">
      <c r="A84" s="7" t="s">
        <v>55</v>
      </c>
      <c r="C84" s="23"/>
      <c r="E84" s="23">
        <f>+E8-E83</f>
        <v>-15.219999999999914</v>
      </c>
      <c r="G84" s="12">
        <f>+G8-G83</f>
        <v>0</v>
      </c>
      <c r="H84" s="12">
        <f t="shared" si="6"/>
        <v>-15.22</v>
      </c>
    </row>
    <row r="85" spans="1:8" x14ac:dyDescent="0.25">
      <c r="A85" t="s">
        <v>119</v>
      </c>
      <c r="C85" s="23"/>
      <c r="E85" s="23"/>
    </row>
    <row r="86" spans="1:8" x14ac:dyDescent="0.25">
      <c r="A86" t="s">
        <v>424</v>
      </c>
      <c r="C86" s="23"/>
      <c r="E86" s="23"/>
    </row>
    <row r="87" spans="1:8" x14ac:dyDescent="0.25">
      <c r="C87" s="23"/>
      <c r="E87" s="23"/>
    </row>
    <row r="88" spans="1:8" x14ac:dyDescent="0.25">
      <c r="A88" s="7" t="s">
        <v>120</v>
      </c>
      <c r="C88" s="23"/>
      <c r="E88" s="23"/>
    </row>
    <row r="89" spans="1:8" x14ac:dyDescent="0.25">
      <c r="A89" s="7" t="s">
        <v>121</v>
      </c>
      <c r="C89" s="23"/>
      <c r="E89" s="23"/>
    </row>
    <row r="98" spans="1:8" x14ac:dyDescent="0.25">
      <c r="A98" t="str" cm="1">
        <f t="array" aca="1" ref="A98" ca="1">MID(CELL("filename",A1),FIND("]",CELL("filename",A1))+1,256)</f>
        <v>soy10</v>
      </c>
    </row>
    <row r="99" spans="1:8" x14ac:dyDescent="0.25">
      <c r="A99" s="7" t="s">
        <v>50</v>
      </c>
      <c r="E99" s="25">
        <f>VLOOKUP(A99,$A$1:$H$98,5,FALSE)</f>
        <v>460.77999999999992</v>
      </c>
    </row>
    <row r="100" spans="1:8" x14ac:dyDescent="0.25">
      <c r="A100" s="7" t="s">
        <v>288</v>
      </c>
      <c r="E100" s="25">
        <f>VLOOKUP(A100,$A$1:$H$98,5,FALSE)</f>
        <v>128.16000000000003</v>
      </c>
    </row>
    <row r="101" spans="1:8" x14ac:dyDescent="0.25">
      <c r="A101" s="7" t="s">
        <v>289</v>
      </c>
      <c r="E101" s="25">
        <f t="shared" ref="E101:E102" si="7">VLOOKUP(A101,$A$1:$H$98,5,FALSE)</f>
        <v>588.93999999999994</v>
      </c>
    </row>
    <row r="102" spans="1:8" x14ac:dyDescent="0.25">
      <c r="A102" s="7" t="s">
        <v>55</v>
      </c>
      <c r="E102" s="25">
        <f t="shared" si="7"/>
        <v>-15.219999999999914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3C21-49A4-4F56-8486-CACE1674F650}">
  <sheetPr codeName="Sheet78"/>
  <dimension ref="A1:H116"/>
  <sheetViews>
    <sheetView topLeftCell="A7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224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373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489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4</v>
      </c>
      <c r="E12" s="23">
        <f>ROUND(C12*D12,2)</f>
        <v>32.200000000000003</v>
      </c>
      <c r="F12" s="16">
        <v>0</v>
      </c>
      <c r="G12" s="23">
        <f>ROUND(E12*F12,2)</f>
        <v>0</v>
      </c>
      <c r="H12" s="23">
        <f>ROUND(E12-G12,2)</f>
        <v>32.200000000000003</v>
      </c>
    </row>
    <row r="13" spans="1:8" x14ac:dyDescent="0.25">
      <c r="A13" s="13" t="s">
        <v>20</v>
      </c>
      <c r="C13" s="23"/>
      <c r="E13" s="23"/>
    </row>
    <row r="14" spans="1:8" x14ac:dyDescent="0.25">
      <c r="A14" s="14" t="s">
        <v>124</v>
      </c>
      <c r="B14" s="14" t="s">
        <v>21</v>
      </c>
      <c r="C14" s="15">
        <v>29.1</v>
      </c>
      <c r="D14" s="14">
        <v>0.87</v>
      </c>
      <c r="E14" s="23">
        <f>ROUND(C14*D14,2)</f>
        <v>25.32</v>
      </c>
      <c r="F14" s="16">
        <v>0</v>
      </c>
      <c r="G14" s="23">
        <f>ROUND(E14*F14,2)</f>
        <v>0</v>
      </c>
      <c r="H14" s="23">
        <f>ROUND(E14-G14,2)</f>
        <v>25.32</v>
      </c>
    </row>
    <row r="15" spans="1:8" x14ac:dyDescent="0.25">
      <c r="A15" s="14" t="s">
        <v>22</v>
      </c>
      <c r="B15" s="14" t="s">
        <v>21</v>
      </c>
      <c r="C15" s="15">
        <v>27.09</v>
      </c>
      <c r="D15" s="14">
        <v>1.33</v>
      </c>
      <c r="E15" s="23">
        <f>ROUND(C15*D15,2)</f>
        <v>36.03</v>
      </c>
      <c r="F15" s="16">
        <v>0</v>
      </c>
      <c r="G15" s="23">
        <f>ROUND(E15*F15,2)</f>
        <v>0</v>
      </c>
      <c r="H15" s="23">
        <f>ROUND(E15-G15,2)</f>
        <v>36.03</v>
      </c>
    </row>
    <row r="16" spans="1:8" x14ac:dyDescent="0.25">
      <c r="A16" s="13" t="s">
        <v>23</v>
      </c>
      <c r="C16" s="23"/>
      <c r="E16" s="23"/>
    </row>
    <row r="17" spans="1:8" x14ac:dyDescent="0.25">
      <c r="A17" s="14" t="s">
        <v>319</v>
      </c>
      <c r="B17" s="14" t="s">
        <v>18</v>
      </c>
      <c r="C17" s="15">
        <v>4.46</v>
      </c>
      <c r="D17" s="14">
        <v>1.6</v>
      </c>
      <c r="E17" s="23">
        <f>ROUND(C17*D17,2)</f>
        <v>7.14</v>
      </c>
      <c r="F17" s="16">
        <v>0</v>
      </c>
      <c r="G17" s="23">
        <f>ROUND(E17*F17,2)</f>
        <v>0</v>
      </c>
      <c r="H17" s="23">
        <f>ROUND(E17-G17,2)</f>
        <v>7.14</v>
      </c>
    </row>
    <row r="18" spans="1:8" x14ac:dyDescent="0.25">
      <c r="A18" s="14" t="s">
        <v>321</v>
      </c>
      <c r="B18" s="14" t="s">
        <v>18</v>
      </c>
      <c r="C18" s="15">
        <v>1.46</v>
      </c>
      <c r="D18" s="14">
        <v>13.7</v>
      </c>
      <c r="E18" s="23">
        <f>ROUND(C18*D18,2)</f>
        <v>20</v>
      </c>
      <c r="F18" s="16">
        <v>0</v>
      </c>
      <c r="G18" s="23">
        <f>ROUND(E18*F18,2)</f>
        <v>0</v>
      </c>
      <c r="H18" s="23">
        <f>ROUND(E18-G18,2)</f>
        <v>20</v>
      </c>
    </row>
    <row r="19" spans="1:8" x14ac:dyDescent="0.25">
      <c r="A19" s="13" t="s">
        <v>24</v>
      </c>
      <c r="C19" s="23"/>
      <c r="E19" s="23"/>
    </row>
    <row r="20" spans="1:8" x14ac:dyDescent="0.25">
      <c r="A20" s="14" t="s">
        <v>139</v>
      </c>
      <c r="B20" s="14" t="s">
        <v>26</v>
      </c>
      <c r="C20" s="15">
        <v>10.19</v>
      </c>
      <c r="D20" s="14">
        <v>2</v>
      </c>
      <c r="E20" s="23">
        <f>ROUND(C20*D20,2)</f>
        <v>20.38</v>
      </c>
      <c r="F20" s="16">
        <v>0</v>
      </c>
      <c r="G20" s="23">
        <f>ROUND(E20*F20,2)</f>
        <v>0</v>
      </c>
      <c r="H20" s="23">
        <f>ROUND(E20-G20,2)</f>
        <v>20.38</v>
      </c>
    </row>
    <row r="21" spans="1:8" x14ac:dyDescent="0.25">
      <c r="A21" s="14" t="s">
        <v>105</v>
      </c>
      <c r="B21" s="14" t="s">
        <v>18</v>
      </c>
      <c r="C21" s="15">
        <v>0.32</v>
      </c>
      <c r="D21" s="14">
        <v>32</v>
      </c>
      <c r="E21" s="23">
        <f>ROUND(C21*D21,2)</f>
        <v>10.24</v>
      </c>
      <c r="F21" s="16">
        <v>0</v>
      </c>
      <c r="G21" s="23">
        <f>ROUND(E21*F21,2)</f>
        <v>0</v>
      </c>
      <c r="H21" s="23">
        <f>ROUND(E21-G21,2)</f>
        <v>10.24</v>
      </c>
    </row>
    <row r="22" spans="1:8" x14ac:dyDescent="0.25">
      <c r="A22" s="14" t="s">
        <v>25</v>
      </c>
      <c r="B22" s="14" t="s">
        <v>18</v>
      </c>
      <c r="C22" s="15">
        <v>0.12</v>
      </c>
      <c r="D22" s="14">
        <v>32</v>
      </c>
      <c r="E22" s="23">
        <f>ROUND(C22*D22,2)</f>
        <v>3.84</v>
      </c>
      <c r="F22" s="16">
        <v>0</v>
      </c>
      <c r="G22" s="23">
        <f>ROUND(E22*F22,2)</f>
        <v>0</v>
      </c>
      <c r="H22" s="23">
        <f>ROUND(E22-G22,2)</f>
        <v>3.84</v>
      </c>
    </row>
    <row r="23" spans="1:8" x14ac:dyDescent="0.25">
      <c r="A23" s="14" t="s">
        <v>369</v>
      </c>
      <c r="B23" s="14" t="s">
        <v>18</v>
      </c>
      <c r="C23" s="15">
        <v>1.06</v>
      </c>
      <c r="D23" s="14">
        <v>12.8</v>
      </c>
      <c r="E23" s="23">
        <f>ROUND(C23*D23,2)</f>
        <v>13.57</v>
      </c>
      <c r="F23" s="16">
        <v>0</v>
      </c>
      <c r="G23" s="23">
        <f>ROUND(E23*F23,2)</f>
        <v>0</v>
      </c>
      <c r="H23" s="23">
        <f>ROUND(E23-G23,2)</f>
        <v>13.57</v>
      </c>
    </row>
    <row r="24" spans="1:8" x14ac:dyDescent="0.25">
      <c r="A24" s="14" t="s">
        <v>74</v>
      </c>
      <c r="B24" s="14" t="s">
        <v>26</v>
      </c>
      <c r="C24" s="15">
        <v>10.11</v>
      </c>
      <c r="D24" s="14">
        <v>1</v>
      </c>
      <c r="E24" s="23">
        <f>ROUND(C24*D24,2)</f>
        <v>10.11</v>
      </c>
      <c r="F24" s="16">
        <v>0</v>
      </c>
      <c r="G24" s="23">
        <f>ROUND(E24*F24,2)</f>
        <v>0</v>
      </c>
      <c r="H24" s="23">
        <f>ROUND(E24-G24,2)</f>
        <v>10.11</v>
      </c>
    </row>
    <row r="25" spans="1:8" x14ac:dyDescent="0.25">
      <c r="A25" s="13" t="s">
        <v>27</v>
      </c>
      <c r="C25" s="23"/>
      <c r="E25" s="23"/>
    </row>
    <row r="26" spans="1:8" x14ac:dyDescent="0.25">
      <c r="A26" s="14" t="s">
        <v>140</v>
      </c>
      <c r="B26" s="14" t="s">
        <v>29</v>
      </c>
      <c r="C26" s="15">
        <v>6.75</v>
      </c>
      <c r="D26" s="14">
        <v>0.75</v>
      </c>
      <c r="E26" s="23">
        <f>ROUND(C26*D26,2)</f>
        <v>5.0599999999999996</v>
      </c>
      <c r="F26" s="16">
        <v>0</v>
      </c>
      <c r="G26" s="23">
        <f>ROUND(E26*F26,2)</f>
        <v>0</v>
      </c>
      <c r="H26" s="23">
        <f>ROUND(E26-G26,2)</f>
        <v>5.0599999999999996</v>
      </c>
    </row>
    <row r="27" spans="1:8" x14ac:dyDescent="0.25">
      <c r="A27" s="14" t="s">
        <v>218</v>
      </c>
      <c r="B27" s="14" t="s">
        <v>219</v>
      </c>
      <c r="C27" s="15">
        <v>1.47</v>
      </c>
      <c r="D27" s="14">
        <v>14</v>
      </c>
      <c r="E27" s="23">
        <f>ROUND(C27*D27,2)</f>
        <v>20.58</v>
      </c>
      <c r="F27" s="16">
        <v>0</v>
      </c>
      <c r="G27" s="23">
        <f>ROUND(E27*F27,2)</f>
        <v>0</v>
      </c>
      <c r="H27" s="23">
        <f>ROUND(E27-G27,2)</f>
        <v>20.58</v>
      </c>
    </row>
    <row r="28" spans="1:8" x14ac:dyDescent="0.25">
      <c r="A28" s="14" t="s">
        <v>110</v>
      </c>
      <c r="B28" s="14" t="s">
        <v>18</v>
      </c>
      <c r="C28" s="15">
        <v>0.48</v>
      </c>
      <c r="D28" s="14">
        <v>6.4</v>
      </c>
      <c r="E28" s="23">
        <f>ROUND(C28*D28,2)</f>
        <v>3.07</v>
      </c>
      <c r="F28" s="16">
        <v>0</v>
      </c>
      <c r="G28" s="23">
        <f>ROUND(E28*F28,2)</f>
        <v>0</v>
      </c>
      <c r="H28" s="23">
        <f>ROUND(E28-G28,2)</f>
        <v>3.07</v>
      </c>
    </row>
    <row r="29" spans="1:8" x14ac:dyDescent="0.25">
      <c r="A29" s="14" t="s">
        <v>141</v>
      </c>
      <c r="B29" s="14" t="s">
        <v>48</v>
      </c>
      <c r="C29" s="15">
        <v>8</v>
      </c>
      <c r="D29" s="14">
        <v>1</v>
      </c>
      <c r="E29" s="23">
        <f>ROUND(C29*D29,2)</f>
        <v>8</v>
      </c>
      <c r="F29" s="16">
        <v>0</v>
      </c>
      <c r="G29" s="23">
        <f>ROUND(E29*F29,2)</f>
        <v>0</v>
      </c>
      <c r="H29" s="23">
        <f>ROUND(E29-G29,2)</f>
        <v>8</v>
      </c>
    </row>
    <row r="30" spans="1:8" x14ac:dyDescent="0.25">
      <c r="A30" s="13" t="s">
        <v>33</v>
      </c>
      <c r="C30" s="23"/>
      <c r="E30" s="23"/>
    </row>
    <row r="31" spans="1:8" x14ac:dyDescent="0.25">
      <c r="A31" s="14" t="s">
        <v>142</v>
      </c>
      <c r="B31" s="14" t="s">
        <v>29</v>
      </c>
      <c r="C31" s="15">
        <v>1.1599999999999999</v>
      </c>
      <c r="D31" s="14">
        <v>50</v>
      </c>
      <c r="E31" s="23">
        <f>ROUND(C31*D31,2)</f>
        <v>58</v>
      </c>
      <c r="F31" s="16">
        <v>0</v>
      </c>
      <c r="G31" s="23">
        <f>ROUND(E31*F31,2)</f>
        <v>0</v>
      </c>
      <c r="H31" s="23">
        <f>ROUND(E31-G31,2)</f>
        <v>58</v>
      </c>
    </row>
    <row r="32" spans="1:8" x14ac:dyDescent="0.25">
      <c r="A32" s="13" t="s">
        <v>113</v>
      </c>
      <c r="C32" s="23"/>
      <c r="E32" s="23"/>
    </row>
    <row r="33" spans="1:8" x14ac:dyDescent="0.25">
      <c r="A33" s="14" t="s">
        <v>114</v>
      </c>
      <c r="B33" s="14" t="s">
        <v>26</v>
      </c>
      <c r="C33" s="15">
        <v>3.3</v>
      </c>
      <c r="D33" s="14">
        <v>0.6</v>
      </c>
      <c r="E33" s="23">
        <f>ROUND(C33*D33,2)</f>
        <v>1.98</v>
      </c>
      <c r="F33" s="16">
        <v>0</v>
      </c>
      <c r="G33" s="23">
        <f>ROUND(E33*F33,2)</f>
        <v>0</v>
      </c>
      <c r="H33" s="23">
        <f>ROUND(E33-G33,2)</f>
        <v>1.98</v>
      </c>
    </row>
    <row r="34" spans="1:8" x14ac:dyDescent="0.25">
      <c r="A34" s="13" t="s">
        <v>61</v>
      </c>
      <c r="C34" s="23"/>
      <c r="E34" s="23"/>
    </row>
    <row r="35" spans="1:8" x14ac:dyDescent="0.25">
      <c r="A35" s="14" t="s">
        <v>62</v>
      </c>
      <c r="B35" s="14" t="s">
        <v>48</v>
      </c>
      <c r="C35" s="15">
        <v>9</v>
      </c>
      <c r="D35" s="14">
        <v>1</v>
      </c>
      <c r="E35" s="23">
        <f>ROUND(C35*D35,2)</f>
        <v>9</v>
      </c>
      <c r="F35" s="16">
        <v>0</v>
      </c>
      <c r="G35" s="23">
        <f>ROUND(E35*F35,2)</f>
        <v>0</v>
      </c>
      <c r="H35" s="23">
        <f>ROUND(E35-G35,2)</f>
        <v>9</v>
      </c>
    </row>
    <row r="36" spans="1:8" x14ac:dyDescent="0.25">
      <c r="A36" s="13" t="s">
        <v>130</v>
      </c>
      <c r="C36" s="23"/>
      <c r="E36" s="23"/>
    </row>
    <row r="37" spans="1:8" x14ac:dyDescent="0.25">
      <c r="A37" s="14" t="s">
        <v>143</v>
      </c>
      <c r="B37" s="14" t="s">
        <v>123</v>
      </c>
      <c r="C37" s="15">
        <v>0.28999999999999998</v>
      </c>
      <c r="D37" s="14">
        <v>50</v>
      </c>
      <c r="E37" s="23">
        <f>ROUND(C37*D37,2)</f>
        <v>14.5</v>
      </c>
      <c r="F37" s="16">
        <v>0</v>
      </c>
      <c r="G37" s="23">
        <f>ROUND(E37*F37,2)</f>
        <v>0</v>
      </c>
      <c r="H37" s="23">
        <f>ROUND(E37-G37,2)</f>
        <v>14.5</v>
      </c>
    </row>
    <row r="38" spans="1:8" x14ac:dyDescent="0.25">
      <c r="A38" s="13" t="s">
        <v>34</v>
      </c>
      <c r="C38" s="23"/>
      <c r="E38" s="23"/>
    </row>
    <row r="39" spans="1:8" x14ac:dyDescent="0.25">
      <c r="A39" s="14" t="s">
        <v>35</v>
      </c>
      <c r="B39" s="14" t="s">
        <v>36</v>
      </c>
      <c r="C39" s="15">
        <v>51.39</v>
      </c>
      <c r="D39" s="14">
        <v>0.33300000000000002</v>
      </c>
      <c r="E39" s="23">
        <f>ROUND(C39*D39,2)</f>
        <v>17.11</v>
      </c>
      <c r="F39" s="16">
        <v>0</v>
      </c>
      <c r="G39" s="23">
        <f>ROUND(E39*F39,2)</f>
        <v>0</v>
      </c>
      <c r="H39" s="23">
        <f>ROUND(E39-G39,2)</f>
        <v>17.11</v>
      </c>
    </row>
    <row r="40" spans="1:8" x14ac:dyDescent="0.25">
      <c r="A40" s="13" t="s">
        <v>115</v>
      </c>
      <c r="C40" s="23"/>
      <c r="E40" s="23"/>
    </row>
    <row r="41" spans="1:8" x14ac:dyDescent="0.25">
      <c r="A41" s="14" t="s">
        <v>144</v>
      </c>
      <c r="B41" s="14" t="s">
        <v>48</v>
      </c>
      <c r="C41" s="15">
        <v>6.5</v>
      </c>
      <c r="D41" s="14">
        <v>1</v>
      </c>
      <c r="E41" s="23">
        <f>ROUND(C41*D41,2)</f>
        <v>6.5</v>
      </c>
      <c r="F41" s="16">
        <v>0</v>
      </c>
      <c r="G41" s="23">
        <f>ROUND(E41*F41,2)</f>
        <v>0</v>
      </c>
      <c r="H41" s="23">
        <f>ROUND(E41-G41,2)</f>
        <v>6.5</v>
      </c>
    </row>
    <row r="42" spans="1:8" x14ac:dyDescent="0.25">
      <c r="A42" s="13" t="s">
        <v>145</v>
      </c>
      <c r="C42" s="23"/>
      <c r="E42" s="23"/>
    </row>
    <row r="43" spans="1:8" x14ac:dyDescent="0.25">
      <c r="A43" s="14" t="s">
        <v>146</v>
      </c>
      <c r="B43" s="14" t="s">
        <v>48</v>
      </c>
      <c r="C43" s="15">
        <v>1.55</v>
      </c>
      <c r="D43" s="14">
        <v>1</v>
      </c>
      <c r="E43" s="23">
        <f>ROUND(C43*D43,2)</f>
        <v>1.55</v>
      </c>
      <c r="F43" s="16">
        <v>0</v>
      </c>
      <c r="G43" s="23">
        <f>ROUND(E43*F43,2)</f>
        <v>0</v>
      </c>
      <c r="H43" s="23">
        <f>ROUND(E43-G43,2)</f>
        <v>1.55</v>
      </c>
    </row>
    <row r="44" spans="1:8" x14ac:dyDescent="0.25">
      <c r="A44" s="13" t="s">
        <v>117</v>
      </c>
      <c r="C44" s="23"/>
      <c r="E44" s="23"/>
    </row>
    <row r="45" spans="1:8" x14ac:dyDescent="0.25">
      <c r="A45" s="14" t="s">
        <v>118</v>
      </c>
      <c r="B45" s="14" t="s">
        <v>48</v>
      </c>
      <c r="C45" s="15">
        <v>10</v>
      </c>
      <c r="D45" s="14">
        <v>0.33300000000000002</v>
      </c>
      <c r="E45" s="23">
        <f>ROUND(C45*D45,2)</f>
        <v>3.33</v>
      </c>
      <c r="F45" s="16">
        <v>0</v>
      </c>
      <c r="G45" s="23">
        <f>ROUND(E45*F45,2)</f>
        <v>0</v>
      </c>
      <c r="H45" s="23">
        <f>ROUND(E45-G45,2)</f>
        <v>3.33</v>
      </c>
    </row>
    <row r="46" spans="1:8" x14ac:dyDescent="0.25">
      <c r="A46" s="13" t="s">
        <v>37</v>
      </c>
      <c r="C46" s="23"/>
      <c r="E46" s="23"/>
    </row>
    <row r="47" spans="1:8" x14ac:dyDescent="0.25">
      <c r="A47" s="14" t="s">
        <v>38</v>
      </c>
      <c r="B47" s="14" t="s">
        <v>39</v>
      </c>
      <c r="C47" s="15">
        <v>18.690000000000001</v>
      </c>
      <c r="D47" s="14">
        <v>7.1999999999999995E-2</v>
      </c>
      <c r="E47" s="23">
        <f>ROUND(C47*D47,2)</f>
        <v>1.35</v>
      </c>
      <c r="F47" s="16">
        <v>0</v>
      </c>
      <c r="G47" s="23">
        <f>ROUND(E47*F47,2)</f>
        <v>0</v>
      </c>
      <c r="H47" s="23">
        <f>ROUND(E47-G47,2)</f>
        <v>1.35</v>
      </c>
    </row>
    <row r="48" spans="1:8" x14ac:dyDescent="0.25">
      <c r="A48" s="14" t="s">
        <v>133</v>
      </c>
      <c r="B48" s="14" t="s">
        <v>39</v>
      </c>
      <c r="C48" s="15">
        <v>18.690000000000001</v>
      </c>
      <c r="D48" s="14">
        <v>8.5099999999999995E-2</v>
      </c>
      <c r="E48" s="23">
        <f>ROUND(C48*D48,2)</f>
        <v>1.59</v>
      </c>
      <c r="F48" s="16">
        <v>0</v>
      </c>
      <c r="G48" s="23">
        <f>ROUND(E48*F48,2)</f>
        <v>0</v>
      </c>
      <c r="H48" s="23">
        <f>ROUND(E48-G48,2)</f>
        <v>1.59</v>
      </c>
    </row>
    <row r="49" spans="1:8" x14ac:dyDescent="0.25">
      <c r="A49" s="14" t="s">
        <v>91</v>
      </c>
      <c r="B49" s="14" t="s">
        <v>39</v>
      </c>
      <c r="C49" s="15">
        <v>18.690000000000001</v>
      </c>
      <c r="D49" s="14">
        <v>1.18E-2</v>
      </c>
      <c r="E49" s="23">
        <f>ROUND(C49*D49,2)</f>
        <v>0.22</v>
      </c>
      <c r="F49" s="16">
        <v>0</v>
      </c>
      <c r="G49" s="23">
        <f>ROUND(E49*F49,2)</f>
        <v>0</v>
      </c>
      <c r="H49" s="23">
        <f>ROUND(E49-G49,2)</f>
        <v>0.22</v>
      </c>
    </row>
    <row r="50" spans="1:8" x14ac:dyDescent="0.25">
      <c r="A50" s="13" t="s">
        <v>40</v>
      </c>
      <c r="C50" s="23"/>
      <c r="E50" s="23"/>
    </row>
    <row r="51" spans="1:8" x14ac:dyDescent="0.25">
      <c r="A51" s="14" t="s">
        <v>41</v>
      </c>
      <c r="B51" s="14" t="s">
        <v>39</v>
      </c>
      <c r="C51" s="15">
        <v>9.06</v>
      </c>
      <c r="D51" s="14">
        <v>5.1900000000000002E-2</v>
      </c>
      <c r="E51" s="23">
        <f>ROUND(C51*D51,2)</f>
        <v>0.47</v>
      </c>
      <c r="F51" s="16">
        <v>0</v>
      </c>
      <c r="G51" s="23">
        <f>ROUND(E51*F51,2)</f>
        <v>0</v>
      </c>
      <c r="H51" s="23">
        <f>ROUND(E51-G51,2)</f>
        <v>0.47</v>
      </c>
    </row>
    <row r="52" spans="1:8" x14ac:dyDescent="0.25">
      <c r="A52" s="13" t="s">
        <v>43</v>
      </c>
      <c r="C52" s="23"/>
      <c r="E52" s="23"/>
    </row>
    <row r="53" spans="1:8" x14ac:dyDescent="0.25">
      <c r="A53" s="14" t="s">
        <v>42</v>
      </c>
      <c r="B53" s="14" t="s">
        <v>39</v>
      </c>
      <c r="C53" s="15">
        <v>9.06</v>
      </c>
      <c r="D53" s="14">
        <v>5.0799999999999998E-2</v>
      </c>
      <c r="E53" s="23">
        <f>ROUND(C53*D53,2)</f>
        <v>0.46</v>
      </c>
      <c r="F53" s="16">
        <v>0</v>
      </c>
      <c r="G53" s="23">
        <f>ROUND(E53*F53,2)</f>
        <v>0</v>
      </c>
      <c r="H53" s="23">
        <f>ROUND(E53-G53,2)</f>
        <v>0.46</v>
      </c>
    </row>
    <row r="54" spans="1:8" x14ac:dyDescent="0.25">
      <c r="A54" s="14" t="s">
        <v>91</v>
      </c>
      <c r="B54" s="14" t="s">
        <v>39</v>
      </c>
      <c r="C54" s="15">
        <v>9.06</v>
      </c>
      <c r="D54" s="14">
        <v>5.8999999999999999E-3</v>
      </c>
      <c r="E54" s="23">
        <f>ROUND(C54*D54,2)</f>
        <v>0.05</v>
      </c>
      <c r="F54" s="16">
        <v>0</v>
      </c>
      <c r="G54" s="23">
        <f>ROUND(E54*F54,2)</f>
        <v>0</v>
      </c>
      <c r="H54" s="23">
        <f>ROUND(E54-G54,2)</f>
        <v>0.05</v>
      </c>
    </row>
    <row r="55" spans="1:8" x14ac:dyDescent="0.25">
      <c r="A55" s="14" t="s">
        <v>44</v>
      </c>
      <c r="B55" s="14" t="s">
        <v>39</v>
      </c>
      <c r="C55" s="15">
        <v>18.72</v>
      </c>
      <c r="D55" s="14">
        <v>0.14530000000000001</v>
      </c>
      <c r="E55" s="23">
        <f>ROUND(C55*D55,2)</f>
        <v>2.72</v>
      </c>
      <c r="F55" s="16">
        <v>0</v>
      </c>
      <c r="G55" s="23">
        <f>ROUND(E55*F55,2)</f>
        <v>0</v>
      </c>
      <c r="H55" s="23">
        <f>ROUND(E55-G55,2)</f>
        <v>2.72</v>
      </c>
    </row>
    <row r="56" spans="1:8" x14ac:dyDescent="0.25">
      <c r="A56" s="13" t="s">
        <v>45</v>
      </c>
      <c r="C56" s="23"/>
      <c r="E56" s="23"/>
    </row>
    <row r="57" spans="1:8" x14ac:dyDescent="0.25">
      <c r="A57" s="14" t="s">
        <v>38</v>
      </c>
      <c r="B57" s="14" t="s">
        <v>19</v>
      </c>
      <c r="C57" s="15">
        <v>2.86</v>
      </c>
      <c r="D57" s="14">
        <v>1.1121000000000001</v>
      </c>
      <c r="E57" s="23">
        <f>ROUND(C57*D57,2)</f>
        <v>3.18</v>
      </c>
      <c r="F57" s="16">
        <v>0</v>
      </c>
      <c r="G57" s="23">
        <f>ROUND(E57*F57,2)</f>
        <v>0</v>
      </c>
      <c r="H57" s="23">
        <f>ROUND(E57-G57,2)</f>
        <v>3.18</v>
      </c>
    </row>
    <row r="58" spans="1:8" x14ac:dyDescent="0.25">
      <c r="A58" s="14" t="s">
        <v>133</v>
      </c>
      <c r="B58" s="14" t="s">
        <v>19</v>
      </c>
      <c r="C58" s="15">
        <v>2.86</v>
      </c>
      <c r="D58" s="14">
        <v>1.4244000000000001</v>
      </c>
      <c r="E58" s="23">
        <f>ROUND(C58*D58,2)</f>
        <v>4.07</v>
      </c>
      <c r="F58" s="16">
        <v>0</v>
      </c>
      <c r="G58" s="23">
        <f>ROUND(E58*F58,2)</f>
        <v>0</v>
      </c>
      <c r="H58" s="23">
        <f>ROUND(E58-G58,2)</f>
        <v>4.07</v>
      </c>
    </row>
    <row r="59" spans="1:8" x14ac:dyDescent="0.25">
      <c r="A59" s="14" t="s">
        <v>91</v>
      </c>
      <c r="B59" s="14" t="s">
        <v>19</v>
      </c>
      <c r="C59" s="15">
        <v>2.86</v>
      </c>
      <c r="D59" s="14">
        <v>0.1497</v>
      </c>
      <c r="E59" s="23">
        <f>ROUND(C59*D59,2)</f>
        <v>0.43</v>
      </c>
      <c r="F59" s="16">
        <v>0</v>
      </c>
      <c r="G59" s="23">
        <f>ROUND(E59*F59,2)</f>
        <v>0</v>
      </c>
      <c r="H59" s="23">
        <f>ROUND(E59-G59,2)</f>
        <v>0.43</v>
      </c>
    </row>
    <row r="60" spans="1:8" x14ac:dyDescent="0.25">
      <c r="A60" s="14" t="s">
        <v>220</v>
      </c>
      <c r="B60" s="14" t="s">
        <v>19</v>
      </c>
      <c r="C60" s="15">
        <v>2.86</v>
      </c>
      <c r="D60" s="14">
        <v>16.4057</v>
      </c>
      <c r="E60" s="23">
        <f>ROUND(C60*D60,2)</f>
        <v>46.92</v>
      </c>
      <c r="F60" s="16">
        <v>0</v>
      </c>
      <c r="G60" s="23">
        <f>ROUND(E60*F60,2)</f>
        <v>0</v>
      </c>
      <c r="H60" s="23">
        <f>ROUND(E60-G60,2)</f>
        <v>46.92</v>
      </c>
    </row>
    <row r="61" spans="1:8" x14ac:dyDescent="0.25">
      <c r="A61" s="13" t="s">
        <v>47</v>
      </c>
      <c r="C61" s="23"/>
      <c r="E61" s="23"/>
    </row>
    <row r="62" spans="1:8" x14ac:dyDescent="0.25">
      <c r="A62" s="14" t="s">
        <v>42</v>
      </c>
      <c r="B62" s="14" t="s">
        <v>48</v>
      </c>
      <c r="C62" s="15">
        <v>5.24</v>
      </c>
      <c r="D62" s="14">
        <v>1</v>
      </c>
      <c r="E62" s="23">
        <f t="shared" ref="E62:E67" si="0">ROUND(C62*D62,2)</f>
        <v>5.24</v>
      </c>
      <c r="F62" s="16">
        <v>0</v>
      </c>
      <c r="G62" s="23">
        <f t="shared" ref="G62:G67" si="1">ROUND(E62*F62,2)</f>
        <v>0</v>
      </c>
      <c r="H62" s="23">
        <f t="shared" ref="H62:H69" si="2">ROUND(E62-G62,2)</f>
        <v>5.24</v>
      </c>
    </row>
    <row r="63" spans="1:8" x14ac:dyDescent="0.25">
      <c r="A63" s="14" t="s">
        <v>38</v>
      </c>
      <c r="B63" s="14" t="s">
        <v>48</v>
      </c>
      <c r="C63" s="15">
        <v>0.88</v>
      </c>
      <c r="D63" s="14">
        <v>1</v>
      </c>
      <c r="E63" s="23">
        <f t="shared" si="0"/>
        <v>0.88</v>
      </c>
      <c r="F63" s="16">
        <v>0</v>
      </c>
      <c r="G63" s="23">
        <f t="shared" si="1"/>
        <v>0</v>
      </c>
      <c r="H63" s="23">
        <f t="shared" si="2"/>
        <v>0.88</v>
      </c>
    </row>
    <row r="64" spans="1:8" x14ac:dyDescent="0.25">
      <c r="A64" s="14" t="s">
        <v>133</v>
      </c>
      <c r="B64" s="14" t="s">
        <v>48</v>
      </c>
      <c r="C64" s="15">
        <v>4.7699999999999996</v>
      </c>
      <c r="D64" s="14">
        <v>1</v>
      </c>
      <c r="E64" s="23">
        <f t="shared" si="0"/>
        <v>4.7699999999999996</v>
      </c>
      <c r="F64" s="16">
        <v>0</v>
      </c>
      <c r="G64" s="23">
        <f t="shared" si="1"/>
        <v>0</v>
      </c>
      <c r="H64" s="23">
        <f t="shared" si="2"/>
        <v>4.7699999999999996</v>
      </c>
    </row>
    <row r="65" spans="1:8" x14ac:dyDescent="0.25">
      <c r="A65" s="14" t="s">
        <v>91</v>
      </c>
      <c r="B65" s="14" t="s">
        <v>48</v>
      </c>
      <c r="C65" s="15">
        <v>0.22</v>
      </c>
      <c r="D65" s="14">
        <v>1</v>
      </c>
      <c r="E65" s="23">
        <f t="shared" si="0"/>
        <v>0.22</v>
      </c>
      <c r="F65" s="16">
        <v>0</v>
      </c>
      <c r="G65" s="23">
        <f t="shared" si="1"/>
        <v>0</v>
      </c>
      <c r="H65" s="23">
        <f t="shared" si="2"/>
        <v>0.22</v>
      </c>
    </row>
    <row r="66" spans="1:8" x14ac:dyDescent="0.25">
      <c r="A66" s="14" t="s">
        <v>220</v>
      </c>
      <c r="B66" s="14" t="s">
        <v>48</v>
      </c>
      <c r="C66" s="15">
        <v>12</v>
      </c>
      <c r="D66" s="14">
        <v>1</v>
      </c>
      <c r="E66" s="23">
        <f t="shared" si="0"/>
        <v>12</v>
      </c>
      <c r="F66" s="16">
        <v>0</v>
      </c>
      <c r="G66" s="23">
        <f t="shared" si="1"/>
        <v>0</v>
      </c>
      <c r="H66" s="23">
        <f t="shared" si="2"/>
        <v>12</v>
      </c>
    </row>
    <row r="67" spans="1:8" x14ac:dyDescent="0.25">
      <c r="A67" s="9" t="s">
        <v>49</v>
      </c>
      <c r="B67" s="9" t="s">
        <v>48</v>
      </c>
      <c r="C67" s="10">
        <v>15.89</v>
      </c>
      <c r="D67" s="9">
        <v>1</v>
      </c>
      <c r="E67" s="22">
        <f t="shared" si="0"/>
        <v>15.89</v>
      </c>
      <c r="F67" s="11">
        <v>0</v>
      </c>
      <c r="G67" s="22">
        <f t="shared" si="1"/>
        <v>0</v>
      </c>
      <c r="H67" s="22">
        <f t="shared" si="2"/>
        <v>15.89</v>
      </c>
    </row>
    <row r="68" spans="1:8" x14ac:dyDescent="0.25">
      <c r="A68" s="7" t="s">
        <v>50</v>
      </c>
      <c r="C68" s="23"/>
      <c r="E68" s="23">
        <f>SUM(E12:E67)</f>
        <v>427.97000000000014</v>
      </c>
      <c r="G68" s="12">
        <f>SUM(G12:G67)</f>
        <v>0</v>
      </c>
      <c r="H68" s="12">
        <f t="shared" si="2"/>
        <v>427.97</v>
      </c>
    </row>
    <row r="69" spans="1:8" x14ac:dyDescent="0.25">
      <c r="A69" s="7" t="s">
        <v>51</v>
      </c>
      <c r="C69" s="23"/>
      <c r="E69" s="23">
        <f>+E8-E68</f>
        <v>145.74999999999989</v>
      </c>
      <c r="G69" s="12">
        <f>+G8-G68</f>
        <v>0</v>
      </c>
      <c r="H69" s="12">
        <f t="shared" si="2"/>
        <v>145.75</v>
      </c>
    </row>
    <row r="70" spans="1:8" x14ac:dyDescent="0.25">
      <c r="A70" t="s">
        <v>12</v>
      </c>
      <c r="C70" s="23"/>
      <c r="E70" s="23"/>
    </row>
    <row r="71" spans="1:8" x14ac:dyDescent="0.25">
      <c r="A71" s="7" t="s">
        <v>52</v>
      </c>
      <c r="C71" s="23"/>
      <c r="E71" s="23"/>
    </row>
    <row r="72" spans="1:8" x14ac:dyDescent="0.25">
      <c r="A72" s="14" t="s">
        <v>42</v>
      </c>
      <c r="B72" s="14" t="s">
        <v>48</v>
      </c>
      <c r="C72" s="15">
        <v>11.97</v>
      </c>
      <c r="D72" s="14">
        <v>1</v>
      </c>
      <c r="E72" s="23">
        <f>ROUND(C72*D72,2)</f>
        <v>11.97</v>
      </c>
      <c r="F72" s="16">
        <v>0</v>
      </c>
      <c r="G72" s="23">
        <f>ROUND(E72*F72,2)</f>
        <v>0</v>
      </c>
      <c r="H72" s="23">
        <f t="shared" ref="H72:H79" si="3">ROUND(E72-G72,2)</f>
        <v>11.97</v>
      </c>
    </row>
    <row r="73" spans="1:8" x14ac:dyDescent="0.25">
      <c r="A73" s="14" t="s">
        <v>38</v>
      </c>
      <c r="B73" s="14" t="s">
        <v>48</v>
      </c>
      <c r="C73" s="15">
        <v>6.82</v>
      </c>
      <c r="D73" s="14">
        <v>1</v>
      </c>
      <c r="E73" s="23">
        <f>ROUND(C73*D73,2)</f>
        <v>6.82</v>
      </c>
      <c r="F73" s="16">
        <v>0</v>
      </c>
      <c r="G73" s="23">
        <f>ROUND(E73*F73,2)</f>
        <v>0</v>
      </c>
      <c r="H73" s="23">
        <f t="shared" si="3"/>
        <v>6.82</v>
      </c>
    </row>
    <row r="74" spans="1:8" x14ac:dyDescent="0.25">
      <c r="A74" s="14" t="s">
        <v>133</v>
      </c>
      <c r="B74" s="14" t="s">
        <v>48</v>
      </c>
      <c r="C74" s="15">
        <v>22.85</v>
      </c>
      <c r="D74" s="14">
        <v>1</v>
      </c>
      <c r="E74" s="23">
        <f>ROUND(C74*D74,2)</f>
        <v>22.85</v>
      </c>
      <c r="F74" s="16">
        <v>0</v>
      </c>
      <c r="G74" s="23">
        <f>ROUND(E74*F74,2)</f>
        <v>0</v>
      </c>
      <c r="H74" s="23">
        <f t="shared" si="3"/>
        <v>22.85</v>
      </c>
    </row>
    <row r="75" spans="1:8" x14ac:dyDescent="0.25">
      <c r="A75" s="14" t="s">
        <v>91</v>
      </c>
      <c r="B75" s="14" t="s">
        <v>48</v>
      </c>
      <c r="C75" s="15">
        <v>1.76</v>
      </c>
      <c r="D75" s="14">
        <v>1</v>
      </c>
      <c r="E75" s="23">
        <f>ROUND(C75*D75,2)</f>
        <v>1.76</v>
      </c>
      <c r="F75" s="16">
        <v>0</v>
      </c>
      <c r="G75" s="23">
        <f>ROUND(E75*F75,2)</f>
        <v>0</v>
      </c>
      <c r="H75" s="23">
        <f t="shared" si="3"/>
        <v>1.76</v>
      </c>
    </row>
    <row r="76" spans="1:8" x14ac:dyDescent="0.25">
      <c r="A76" s="9" t="s">
        <v>220</v>
      </c>
      <c r="B76" s="9" t="s">
        <v>48</v>
      </c>
      <c r="C76" s="10">
        <v>56.45</v>
      </c>
      <c r="D76" s="9">
        <v>1</v>
      </c>
      <c r="E76" s="22">
        <f>ROUND(C76*D76,2)</f>
        <v>56.45</v>
      </c>
      <c r="F76" s="11">
        <v>0</v>
      </c>
      <c r="G76" s="22">
        <f>ROUND(E76*F76,2)</f>
        <v>0</v>
      </c>
      <c r="H76" s="22">
        <f t="shared" si="3"/>
        <v>56.45</v>
      </c>
    </row>
    <row r="77" spans="1:8" x14ac:dyDescent="0.25">
      <c r="A77" s="7" t="s">
        <v>53</v>
      </c>
      <c r="C77" s="23"/>
      <c r="E77" s="23">
        <f>SUM(E72:E76)</f>
        <v>99.85</v>
      </c>
      <c r="G77" s="12">
        <f>SUM(G72:G76)</f>
        <v>0</v>
      </c>
      <c r="H77" s="12">
        <f t="shared" si="3"/>
        <v>99.85</v>
      </c>
    </row>
    <row r="78" spans="1:8" x14ac:dyDescent="0.25">
      <c r="A78" s="7" t="s">
        <v>54</v>
      </c>
      <c r="C78" s="23"/>
      <c r="E78" s="23">
        <f>+E68+E77</f>
        <v>527.82000000000016</v>
      </c>
      <c r="G78" s="12">
        <f>+G68+G77</f>
        <v>0</v>
      </c>
      <c r="H78" s="12">
        <f t="shared" si="3"/>
        <v>527.82000000000005</v>
      </c>
    </row>
    <row r="79" spans="1:8" x14ac:dyDescent="0.25">
      <c r="A79" s="7" t="s">
        <v>55</v>
      </c>
      <c r="C79" s="23"/>
      <c r="E79" s="23">
        <f>+E8-E78</f>
        <v>45.899999999999864</v>
      </c>
      <c r="G79" s="12">
        <f>+G8-G78</f>
        <v>0</v>
      </c>
      <c r="H79" s="12">
        <f t="shared" si="3"/>
        <v>45.9</v>
      </c>
    </row>
    <row r="80" spans="1:8" x14ac:dyDescent="0.25">
      <c r="A80" t="s">
        <v>119</v>
      </c>
      <c r="C80" s="23"/>
      <c r="E80" s="23"/>
    </row>
    <row r="81" spans="1:5" x14ac:dyDescent="0.25">
      <c r="A81" t="s">
        <v>424</v>
      </c>
      <c r="C81" s="23"/>
      <c r="E81" s="23"/>
    </row>
    <row r="82" spans="1:5" x14ac:dyDescent="0.25">
      <c r="C82" s="23"/>
      <c r="E82" s="23"/>
    </row>
    <row r="83" spans="1:5" x14ac:dyDescent="0.25">
      <c r="A83" s="7" t="s">
        <v>120</v>
      </c>
      <c r="C83" s="23"/>
      <c r="E83" s="23"/>
    </row>
    <row r="84" spans="1:5" x14ac:dyDescent="0.25">
      <c r="A84" s="7" t="s">
        <v>121</v>
      </c>
      <c r="C84" s="23"/>
      <c r="E84" s="23"/>
    </row>
    <row r="98" spans="1:8" x14ac:dyDescent="0.25">
      <c r="A98" t="str" cm="1">
        <f t="array" aca="1" ref="A98" ca="1">MID(CELL("filename",A1),FIND("]",CELL("filename",A1))+1,256)</f>
        <v>soy11</v>
      </c>
    </row>
    <row r="99" spans="1:8" x14ac:dyDescent="0.25">
      <c r="A99" s="7" t="s">
        <v>50</v>
      </c>
      <c r="E99" s="25">
        <f>VLOOKUP(A99,$A$1:$H$98,5,FALSE)</f>
        <v>427.97000000000014</v>
      </c>
    </row>
    <row r="100" spans="1:8" x14ac:dyDescent="0.25">
      <c r="A100" s="7" t="s">
        <v>288</v>
      </c>
      <c r="E100" s="25">
        <f>VLOOKUP(A100,$A$1:$H$98,5,FALSE)</f>
        <v>99.85</v>
      </c>
    </row>
    <row r="101" spans="1:8" x14ac:dyDescent="0.25">
      <c r="A101" s="7" t="s">
        <v>289</v>
      </c>
      <c r="E101" s="25">
        <f t="shared" ref="E101:E102" si="4">VLOOKUP(A101,$A$1:$H$98,5,FALSE)</f>
        <v>527.82000000000016</v>
      </c>
    </row>
    <row r="102" spans="1:8" x14ac:dyDescent="0.25">
      <c r="A102" s="7" t="s">
        <v>55</v>
      </c>
      <c r="E102" s="25">
        <f t="shared" si="4"/>
        <v>45.899999999999864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46DB-29A7-4ABC-B0D6-461F7F67DE76}">
  <sheetPr codeName="Sheet79"/>
  <dimension ref="A1:H116"/>
  <sheetViews>
    <sheetView topLeftCell="A7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134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375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124</v>
      </c>
      <c r="B16" s="14" t="s">
        <v>21</v>
      </c>
      <c r="C16" s="15">
        <v>29.1</v>
      </c>
      <c r="D16" s="14">
        <v>0.66</v>
      </c>
      <c r="E16" s="23">
        <f>ROUND(C16*D16,2)</f>
        <v>19.21</v>
      </c>
      <c r="F16" s="16">
        <v>0</v>
      </c>
      <c r="G16" s="23">
        <f>ROUND(E16*F16,2)</f>
        <v>0</v>
      </c>
      <c r="H16" s="23">
        <f>ROUND(E16-G16,2)</f>
        <v>19.21</v>
      </c>
    </row>
    <row r="17" spans="1:8" x14ac:dyDescent="0.25">
      <c r="A17" s="14" t="s">
        <v>22</v>
      </c>
      <c r="B17" s="14" t="s">
        <v>21</v>
      </c>
      <c r="C17" s="15">
        <v>27.09</v>
      </c>
      <c r="D17" s="14">
        <v>1</v>
      </c>
      <c r="E17" s="23">
        <f>ROUND(C17*D17,2)</f>
        <v>27.09</v>
      </c>
      <c r="F17" s="16">
        <v>0</v>
      </c>
      <c r="G17" s="23">
        <f>ROUND(E17*F17,2)</f>
        <v>0</v>
      </c>
      <c r="H17" s="23">
        <f>ROUND(E17-G17,2)</f>
        <v>27.09</v>
      </c>
    </row>
    <row r="18" spans="1:8" x14ac:dyDescent="0.25">
      <c r="A18" s="13" t="s">
        <v>23</v>
      </c>
      <c r="C18" s="23"/>
      <c r="E18" s="23"/>
    </row>
    <row r="19" spans="1:8" x14ac:dyDescent="0.25">
      <c r="A19" s="14" t="s">
        <v>319</v>
      </c>
      <c r="B19" s="14" t="s">
        <v>18</v>
      </c>
      <c r="C19" s="15">
        <v>4.46</v>
      </c>
      <c r="D19" s="14">
        <v>1.6</v>
      </c>
      <c r="E19" s="23">
        <f>ROUND(C19*D19,2)</f>
        <v>7.14</v>
      </c>
      <c r="F19" s="16">
        <v>0</v>
      </c>
      <c r="G19" s="23">
        <f>ROUND(E19*F19,2)</f>
        <v>0</v>
      </c>
      <c r="H19" s="23">
        <f>ROUND(E19-G19,2)</f>
        <v>7.14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96</v>
      </c>
      <c r="E21" s="23">
        <f t="shared" ref="E21:E26" si="0">ROUND(C21*D21,2)</f>
        <v>11.52</v>
      </c>
      <c r="F21" s="16">
        <v>0</v>
      </c>
      <c r="G21" s="23">
        <f t="shared" ref="G21:G26" si="1">ROUND(E21*F21,2)</f>
        <v>0</v>
      </c>
      <c r="H21" s="23">
        <f t="shared" ref="H21:H26" si="2">ROUND(E21-G21,2)</f>
        <v>11.52</v>
      </c>
    </row>
    <row r="22" spans="1:8" x14ac:dyDescent="0.25">
      <c r="A22" s="14" t="s">
        <v>137</v>
      </c>
      <c r="B22" s="14" t="s">
        <v>26</v>
      </c>
      <c r="C22" s="15">
        <v>2.23</v>
      </c>
      <c r="D22" s="14">
        <v>2</v>
      </c>
      <c r="E22" s="23">
        <f t="shared" si="0"/>
        <v>4.46</v>
      </c>
      <c r="F22" s="16">
        <v>0</v>
      </c>
      <c r="G22" s="23">
        <f t="shared" si="1"/>
        <v>0</v>
      </c>
      <c r="H22" s="23">
        <f t="shared" si="2"/>
        <v>4.46</v>
      </c>
    </row>
    <row r="23" spans="1:8" x14ac:dyDescent="0.25">
      <c r="A23" s="14" t="s">
        <v>139</v>
      </c>
      <c r="B23" s="14" t="s">
        <v>26</v>
      </c>
      <c r="C23" s="15">
        <v>10.19</v>
      </c>
      <c r="D23" s="14">
        <v>2</v>
      </c>
      <c r="E23" s="23">
        <f t="shared" si="0"/>
        <v>20.38</v>
      </c>
      <c r="F23" s="16">
        <v>0</v>
      </c>
      <c r="G23" s="23">
        <f t="shared" si="1"/>
        <v>0</v>
      </c>
      <c r="H23" s="23">
        <f t="shared" si="2"/>
        <v>20.38</v>
      </c>
    </row>
    <row r="24" spans="1:8" x14ac:dyDescent="0.25">
      <c r="A24" s="14" t="s">
        <v>105</v>
      </c>
      <c r="B24" s="14" t="s">
        <v>18</v>
      </c>
      <c r="C24" s="15">
        <v>0.32</v>
      </c>
      <c r="D24" s="14">
        <v>32</v>
      </c>
      <c r="E24" s="23">
        <f t="shared" si="0"/>
        <v>10.24</v>
      </c>
      <c r="F24" s="16">
        <v>0</v>
      </c>
      <c r="G24" s="23">
        <f t="shared" si="1"/>
        <v>0</v>
      </c>
      <c r="H24" s="23">
        <f t="shared" si="2"/>
        <v>10.24</v>
      </c>
    </row>
    <row r="25" spans="1:8" x14ac:dyDescent="0.25">
      <c r="A25" s="14" t="s">
        <v>369</v>
      </c>
      <c r="B25" s="14" t="s">
        <v>18</v>
      </c>
      <c r="C25" s="15">
        <v>1.06</v>
      </c>
      <c r="D25" s="14">
        <v>12.8</v>
      </c>
      <c r="E25" s="23">
        <f t="shared" si="0"/>
        <v>13.57</v>
      </c>
      <c r="F25" s="16">
        <v>0</v>
      </c>
      <c r="G25" s="23">
        <f t="shared" si="1"/>
        <v>0</v>
      </c>
      <c r="H25" s="23">
        <f t="shared" si="2"/>
        <v>13.57</v>
      </c>
    </row>
    <row r="26" spans="1:8" x14ac:dyDescent="0.25">
      <c r="A26" s="14" t="s">
        <v>74</v>
      </c>
      <c r="B26" s="14" t="s">
        <v>26</v>
      </c>
      <c r="C26" s="15">
        <v>10.11</v>
      </c>
      <c r="D26" s="14">
        <v>1</v>
      </c>
      <c r="E26" s="23">
        <f t="shared" si="0"/>
        <v>10.11</v>
      </c>
      <c r="F26" s="16">
        <v>0</v>
      </c>
      <c r="G26" s="23">
        <f t="shared" si="1"/>
        <v>0</v>
      </c>
      <c r="H26" s="23">
        <f t="shared" si="2"/>
        <v>10.11</v>
      </c>
    </row>
    <row r="27" spans="1:8" x14ac:dyDescent="0.25">
      <c r="A27" s="13" t="s">
        <v>27</v>
      </c>
      <c r="C27" s="23"/>
      <c r="E27" s="23"/>
    </row>
    <row r="28" spans="1:8" x14ac:dyDescent="0.25">
      <c r="A28" s="14" t="s">
        <v>140</v>
      </c>
      <c r="B28" s="14" t="s">
        <v>29</v>
      </c>
      <c r="C28" s="15">
        <v>6.75</v>
      </c>
      <c r="D28" s="14">
        <v>0.75</v>
      </c>
      <c r="E28" s="23">
        <f>ROUND(C28*D28,2)</f>
        <v>5.0599999999999996</v>
      </c>
      <c r="F28" s="16">
        <v>0</v>
      </c>
      <c r="G28" s="23">
        <f>ROUND(E28*F28,2)</f>
        <v>0</v>
      </c>
      <c r="H28" s="23">
        <f>ROUND(E28-G28,2)</f>
        <v>5.0599999999999996</v>
      </c>
    </row>
    <row r="29" spans="1:8" x14ac:dyDescent="0.25">
      <c r="A29" s="13" t="s">
        <v>33</v>
      </c>
      <c r="C29" s="23"/>
      <c r="E29" s="23"/>
    </row>
    <row r="30" spans="1:8" x14ac:dyDescent="0.25">
      <c r="A30" s="14" t="s">
        <v>142</v>
      </c>
      <c r="B30" s="14" t="s">
        <v>29</v>
      </c>
      <c r="C30" s="15">
        <v>1.1599999999999999</v>
      </c>
      <c r="D30" s="14">
        <v>50</v>
      </c>
      <c r="E30" s="23">
        <f>ROUND(C30*D30,2)</f>
        <v>58</v>
      </c>
      <c r="F30" s="16">
        <v>0</v>
      </c>
      <c r="G30" s="23">
        <f>ROUND(E30*F30,2)</f>
        <v>0</v>
      </c>
      <c r="H30" s="23">
        <f>ROUND(E30-G30,2)</f>
        <v>58</v>
      </c>
    </row>
    <row r="31" spans="1:8" x14ac:dyDescent="0.25">
      <c r="A31" s="13" t="s">
        <v>113</v>
      </c>
      <c r="C31" s="23"/>
      <c r="E31" s="23"/>
    </row>
    <row r="32" spans="1:8" x14ac:dyDescent="0.25">
      <c r="A32" s="14" t="s">
        <v>114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25">
      <c r="A33" s="13" t="s">
        <v>61</v>
      </c>
      <c r="C33" s="23"/>
      <c r="E33" s="23"/>
    </row>
    <row r="34" spans="1:8" x14ac:dyDescent="0.25">
      <c r="A34" s="14" t="s">
        <v>62</v>
      </c>
      <c r="B34" s="14" t="s">
        <v>48</v>
      </c>
      <c r="C34" s="15">
        <v>9</v>
      </c>
      <c r="D34" s="14">
        <v>1</v>
      </c>
      <c r="E34" s="23">
        <f>ROUND(C34*D34,2)</f>
        <v>9</v>
      </c>
      <c r="F34" s="16">
        <v>0</v>
      </c>
      <c r="G34" s="23">
        <f>ROUND(E34*F34,2)</f>
        <v>0</v>
      </c>
      <c r="H34" s="23">
        <f>ROUND(E34-G34,2)</f>
        <v>9</v>
      </c>
    </row>
    <row r="35" spans="1:8" x14ac:dyDescent="0.25">
      <c r="A35" s="13" t="s">
        <v>130</v>
      </c>
      <c r="C35" s="23"/>
      <c r="E35" s="23"/>
    </row>
    <row r="36" spans="1:8" x14ac:dyDescent="0.25">
      <c r="A36" s="14" t="s">
        <v>143</v>
      </c>
      <c r="B36" s="14" t="s">
        <v>123</v>
      </c>
      <c r="C36" s="15">
        <v>0.28999999999999998</v>
      </c>
      <c r="D36" s="14">
        <v>43</v>
      </c>
      <c r="E36" s="23">
        <f>ROUND(C36*D36,2)</f>
        <v>12.47</v>
      </c>
      <c r="F36" s="16">
        <v>0</v>
      </c>
      <c r="G36" s="23">
        <f>ROUND(E36*F36,2)</f>
        <v>0</v>
      </c>
      <c r="H36" s="23">
        <f>ROUND(E36-G36,2)</f>
        <v>12.47</v>
      </c>
    </row>
    <row r="37" spans="1:8" x14ac:dyDescent="0.25">
      <c r="A37" s="13" t="s">
        <v>34</v>
      </c>
      <c r="C37" s="23"/>
      <c r="E37" s="23"/>
    </row>
    <row r="38" spans="1:8" x14ac:dyDescent="0.25">
      <c r="A38" s="14" t="s">
        <v>35</v>
      </c>
      <c r="B38" s="14" t="s">
        <v>36</v>
      </c>
      <c r="C38" s="15">
        <v>51.39</v>
      </c>
      <c r="D38" s="14">
        <v>0.33300000000000002</v>
      </c>
      <c r="E38" s="23">
        <f>ROUND(C38*D38,2)</f>
        <v>17.11</v>
      </c>
      <c r="F38" s="16">
        <v>0</v>
      </c>
      <c r="G38" s="23">
        <f>ROUND(E38*F38,2)</f>
        <v>0</v>
      </c>
      <c r="H38" s="23">
        <f>ROUND(E38-G38,2)</f>
        <v>17.11</v>
      </c>
    </row>
    <row r="39" spans="1:8" x14ac:dyDescent="0.25">
      <c r="A39" s="13" t="s">
        <v>115</v>
      </c>
      <c r="C39" s="23"/>
      <c r="E39" s="23"/>
    </row>
    <row r="40" spans="1:8" x14ac:dyDescent="0.25">
      <c r="A40" s="14" t="s">
        <v>144</v>
      </c>
      <c r="B40" s="14" t="s">
        <v>48</v>
      </c>
      <c r="C40" s="15">
        <v>6.5</v>
      </c>
      <c r="D40" s="14">
        <v>1</v>
      </c>
      <c r="E40" s="23">
        <f>ROUND(C40*D40,2)</f>
        <v>6.5</v>
      </c>
      <c r="F40" s="16">
        <v>0</v>
      </c>
      <c r="G40" s="23">
        <f>ROUND(E40*F40,2)</f>
        <v>0</v>
      </c>
      <c r="H40" s="23">
        <f>ROUND(E40-G40,2)</f>
        <v>6.5</v>
      </c>
    </row>
    <row r="41" spans="1:8" x14ac:dyDescent="0.25">
      <c r="A41" s="13" t="s">
        <v>117</v>
      </c>
      <c r="C41" s="23"/>
      <c r="E41" s="23"/>
    </row>
    <row r="42" spans="1:8" x14ac:dyDescent="0.25">
      <c r="A42" s="14" t="s">
        <v>118</v>
      </c>
      <c r="B42" s="14" t="s">
        <v>48</v>
      </c>
      <c r="C42" s="15">
        <v>10</v>
      </c>
      <c r="D42" s="14">
        <v>0.33300000000000002</v>
      </c>
      <c r="E42" s="23">
        <f>ROUND(C42*D42,2)</f>
        <v>3.33</v>
      </c>
      <c r="F42" s="16">
        <v>0</v>
      </c>
      <c r="G42" s="23">
        <f>ROUND(E42*F42,2)</f>
        <v>0</v>
      </c>
      <c r="H42" s="23">
        <f>ROUND(E42-G42,2)</f>
        <v>3.33</v>
      </c>
    </row>
    <row r="43" spans="1:8" x14ac:dyDescent="0.25">
      <c r="A43" s="13" t="s">
        <v>37</v>
      </c>
      <c r="C43" s="23"/>
      <c r="E43" s="23"/>
    </row>
    <row r="44" spans="1:8" x14ac:dyDescent="0.25">
      <c r="A44" s="14" t="s">
        <v>38</v>
      </c>
      <c r="B44" s="14" t="s">
        <v>39</v>
      </c>
      <c r="C44" s="15">
        <v>18.690000000000001</v>
      </c>
      <c r="D44" s="14">
        <v>0.1764</v>
      </c>
      <c r="E44" s="23">
        <f>ROUND(C44*D44,2)</f>
        <v>3.3</v>
      </c>
      <c r="F44" s="16">
        <v>0</v>
      </c>
      <c r="G44" s="23">
        <f>ROUND(E44*F44,2)</f>
        <v>0</v>
      </c>
      <c r="H44" s="23">
        <f>ROUND(E44-G44,2)</f>
        <v>3.3</v>
      </c>
    </row>
    <row r="45" spans="1:8" x14ac:dyDescent="0.25">
      <c r="A45" s="14" t="s">
        <v>133</v>
      </c>
      <c r="B45" s="14" t="s">
        <v>39</v>
      </c>
      <c r="C45" s="15">
        <v>18.690000000000001</v>
      </c>
      <c r="D45" s="14">
        <v>8.5099999999999995E-2</v>
      </c>
      <c r="E45" s="23">
        <f>ROUND(C45*D45,2)</f>
        <v>1.59</v>
      </c>
      <c r="F45" s="16">
        <v>0</v>
      </c>
      <c r="G45" s="23">
        <f>ROUND(E45*F45,2)</f>
        <v>0</v>
      </c>
      <c r="H45" s="23">
        <f>ROUND(E45-G45,2)</f>
        <v>1.59</v>
      </c>
    </row>
    <row r="46" spans="1:8" x14ac:dyDescent="0.25">
      <c r="A46" s="14" t="s">
        <v>91</v>
      </c>
      <c r="B46" s="14" t="s">
        <v>39</v>
      </c>
      <c r="C46" s="15">
        <v>18.690000000000001</v>
      </c>
      <c r="D46" s="14">
        <v>3.5299999999999998E-2</v>
      </c>
      <c r="E46" s="23">
        <f>ROUND(C46*D46,2)</f>
        <v>0.66</v>
      </c>
      <c r="F46" s="16">
        <v>0</v>
      </c>
      <c r="G46" s="23">
        <f>ROUND(E46*F46,2)</f>
        <v>0</v>
      </c>
      <c r="H46" s="23">
        <f>ROUND(E46-G46,2)</f>
        <v>0.66</v>
      </c>
    </row>
    <row r="47" spans="1:8" x14ac:dyDescent="0.25">
      <c r="A47" s="13" t="s">
        <v>43</v>
      </c>
      <c r="C47" s="23"/>
      <c r="E47" s="23"/>
    </row>
    <row r="48" spans="1:8" x14ac:dyDescent="0.25">
      <c r="A48" s="14" t="s">
        <v>42</v>
      </c>
      <c r="B48" s="14" t="s">
        <v>39</v>
      </c>
      <c r="C48" s="15">
        <v>9.06</v>
      </c>
      <c r="D48" s="14">
        <v>4.7100000000000003E-2</v>
      </c>
      <c r="E48" s="23">
        <f>ROUND(C48*D48,2)</f>
        <v>0.43</v>
      </c>
      <c r="F48" s="16">
        <v>0</v>
      </c>
      <c r="G48" s="23">
        <f>ROUND(E48*F48,2)</f>
        <v>0</v>
      </c>
      <c r="H48" s="23">
        <f>ROUND(E48-G48,2)</f>
        <v>0.43</v>
      </c>
    </row>
    <row r="49" spans="1:8" x14ac:dyDescent="0.25">
      <c r="A49" s="14" t="s">
        <v>91</v>
      </c>
      <c r="B49" s="14" t="s">
        <v>39</v>
      </c>
      <c r="C49" s="15">
        <v>9.06</v>
      </c>
      <c r="D49" s="14">
        <v>1.7600000000000001E-2</v>
      </c>
      <c r="E49" s="23">
        <f>ROUND(C49*D49,2)</f>
        <v>0.16</v>
      </c>
      <c r="F49" s="16">
        <v>0</v>
      </c>
      <c r="G49" s="23">
        <f>ROUND(E49*F49,2)</f>
        <v>0</v>
      </c>
      <c r="H49" s="23">
        <f>ROUND(E49-G49,2)</f>
        <v>0.16</v>
      </c>
    </row>
    <row r="50" spans="1:8" x14ac:dyDescent="0.25">
      <c r="A50" s="14" t="s">
        <v>44</v>
      </c>
      <c r="B50" s="14" t="s">
        <v>39</v>
      </c>
      <c r="C50" s="15">
        <v>18.68</v>
      </c>
      <c r="D50" s="14">
        <v>0.2671</v>
      </c>
      <c r="E50" s="23">
        <f>ROUND(C50*D50,2)</f>
        <v>4.99</v>
      </c>
      <c r="F50" s="16">
        <v>0</v>
      </c>
      <c r="G50" s="23">
        <f>ROUND(E50*F50,2)</f>
        <v>0</v>
      </c>
      <c r="H50" s="23">
        <f>ROUND(E50-G50,2)</f>
        <v>4.99</v>
      </c>
    </row>
    <row r="51" spans="1:8" x14ac:dyDescent="0.25">
      <c r="A51" s="13" t="s">
        <v>45</v>
      </c>
      <c r="C51" s="23"/>
      <c r="E51" s="23"/>
    </row>
    <row r="52" spans="1:8" x14ac:dyDescent="0.25">
      <c r="A52" s="14" t="s">
        <v>38</v>
      </c>
      <c r="B52" s="14" t="s">
        <v>19</v>
      </c>
      <c r="C52" s="15">
        <v>2.86</v>
      </c>
      <c r="D52" s="14">
        <v>2.7244000000000002</v>
      </c>
      <c r="E52" s="23">
        <f>ROUND(C52*D52,2)</f>
        <v>7.79</v>
      </c>
      <c r="F52" s="16">
        <v>0</v>
      </c>
      <c r="G52" s="23">
        <f>ROUND(E52*F52,2)</f>
        <v>0</v>
      </c>
      <c r="H52" s="23">
        <f>ROUND(E52-G52,2)</f>
        <v>7.79</v>
      </c>
    </row>
    <row r="53" spans="1:8" x14ac:dyDescent="0.25">
      <c r="A53" s="14" t="s">
        <v>133</v>
      </c>
      <c r="B53" s="14" t="s">
        <v>19</v>
      </c>
      <c r="C53" s="15">
        <v>2.86</v>
      </c>
      <c r="D53" s="14">
        <v>1.4244000000000001</v>
      </c>
      <c r="E53" s="23">
        <f>ROUND(C53*D53,2)</f>
        <v>4.07</v>
      </c>
      <c r="F53" s="16">
        <v>0</v>
      </c>
      <c r="G53" s="23">
        <f>ROUND(E53*F53,2)</f>
        <v>0</v>
      </c>
      <c r="H53" s="23">
        <f>ROUND(E53-G53,2)</f>
        <v>4.07</v>
      </c>
    </row>
    <row r="54" spans="1:8" x14ac:dyDescent="0.25">
      <c r="A54" s="14" t="s">
        <v>91</v>
      </c>
      <c r="B54" s="14" t="s">
        <v>19</v>
      </c>
      <c r="C54" s="15">
        <v>2.86</v>
      </c>
      <c r="D54" s="14">
        <v>0.44900000000000001</v>
      </c>
      <c r="E54" s="23">
        <f>ROUND(C54*D54,2)</f>
        <v>1.28</v>
      </c>
      <c r="F54" s="16">
        <v>0</v>
      </c>
      <c r="G54" s="23">
        <f>ROUND(E54*F54,2)</f>
        <v>0</v>
      </c>
      <c r="H54" s="23">
        <f>ROUND(E54-G54,2)</f>
        <v>1.28</v>
      </c>
    </row>
    <row r="55" spans="1:8" x14ac:dyDescent="0.25">
      <c r="A55" s="13" t="s">
        <v>47</v>
      </c>
      <c r="C55" s="23"/>
      <c r="E55" s="23"/>
    </row>
    <row r="56" spans="1:8" x14ac:dyDescent="0.25">
      <c r="A56" s="14" t="s">
        <v>42</v>
      </c>
      <c r="B56" s="14" t="s">
        <v>48</v>
      </c>
      <c r="C56" s="15">
        <v>7.02</v>
      </c>
      <c r="D56" s="14">
        <v>1</v>
      </c>
      <c r="E56" s="23">
        <f>ROUND(C56*D56,2)</f>
        <v>7.02</v>
      </c>
      <c r="F56" s="16">
        <v>0</v>
      </c>
      <c r="G56" s="23">
        <f>ROUND(E56*F56,2)</f>
        <v>0</v>
      </c>
      <c r="H56" s="23">
        <f t="shared" ref="H56:H62" si="3">ROUND(E56-G56,2)</f>
        <v>7.02</v>
      </c>
    </row>
    <row r="57" spans="1:8" x14ac:dyDescent="0.25">
      <c r="A57" s="14" t="s">
        <v>38</v>
      </c>
      <c r="B57" s="14" t="s">
        <v>48</v>
      </c>
      <c r="C57" s="15">
        <v>2.16</v>
      </c>
      <c r="D57" s="14">
        <v>1</v>
      </c>
      <c r="E57" s="23">
        <f>ROUND(C57*D57,2)</f>
        <v>2.16</v>
      </c>
      <c r="F57" s="16">
        <v>0</v>
      </c>
      <c r="G57" s="23">
        <f>ROUND(E57*F57,2)</f>
        <v>0</v>
      </c>
      <c r="H57" s="23">
        <f t="shared" si="3"/>
        <v>2.16</v>
      </c>
    </row>
    <row r="58" spans="1:8" x14ac:dyDescent="0.25">
      <c r="A58" s="14" t="s">
        <v>133</v>
      </c>
      <c r="B58" s="14" t="s">
        <v>48</v>
      </c>
      <c r="C58" s="15">
        <v>4.7699999999999996</v>
      </c>
      <c r="D58" s="14">
        <v>1</v>
      </c>
      <c r="E58" s="23">
        <f>ROUND(C58*D58,2)</f>
        <v>4.7699999999999996</v>
      </c>
      <c r="F58" s="16">
        <v>0</v>
      </c>
      <c r="G58" s="23">
        <f>ROUND(E58*F58,2)</f>
        <v>0</v>
      </c>
      <c r="H58" s="23">
        <f t="shared" si="3"/>
        <v>4.7699999999999996</v>
      </c>
    </row>
    <row r="59" spans="1:8" x14ac:dyDescent="0.25">
      <c r="A59" s="14" t="s">
        <v>91</v>
      </c>
      <c r="B59" s="14" t="s">
        <v>48</v>
      </c>
      <c r="C59" s="15">
        <v>0.66</v>
      </c>
      <c r="D59" s="14">
        <v>1</v>
      </c>
      <c r="E59" s="23">
        <f>ROUND(C59*D59,2)</f>
        <v>0.66</v>
      </c>
      <c r="F59" s="16">
        <v>0</v>
      </c>
      <c r="G59" s="23">
        <f>ROUND(E59*F59,2)</f>
        <v>0</v>
      </c>
      <c r="H59" s="23">
        <f t="shared" si="3"/>
        <v>0.66</v>
      </c>
    </row>
    <row r="60" spans="1:8" x14ac:dyDescent="0.25">
      <c r="A60" s="9" t="s">
        <v>49</v>
      </c>
      <c r="B60" s="9" t="s">
        <v>48</v>
      </c>
      <c r="C60" s="10">
        <v>14.19</v>
      </c>
      <c r="D60" s="9">
        <v>1</v>
      </c>
      <c r="E60" s="22">
        <f>ROUND(C60*D60,2)</f>
        <v>14.19</v>
      </c>
      <c r="F60" s="11">
        <v>0</v>
      </c>
      <c r="G60" s="22">
        <f>ROUND(E60*F60,2)</f>
        <v>0</v>
      </c>
      <c r="H60" s="22">
        <f t="shared" si="3"/>
        <v>14.19</v>
      </c>
    </row>
    <row r="61" spans="1:8" x14ac:dyDescent="0.25">
      <c r="A61" s="7" t="s">
        <v>50</v>
      </c>
      <c r="C61" s="23"/>
      <c r="E61" s="23">
        <f>SUM(E12:E60)</f>
        <v>311.46000000000004</v>
      </c>
      <c r="G61" s="12">
        <f>SUM(G12:G60)</f>
        <v>0</v>
      </c>
      <c r="H61" s="12">
        <f t="shared" si="3"/>
        <v>311.45999999999998</v>
      </c>
    </row>
    <row r="62" spans="1:8" x14ac:dyDescent="0.25">
      <c r="A62" s="7" t="s">
        <v>51</v>
      </c>
      <c r="C62" s="23"/>
      <c r="E62" s="23">
        <f>+E8-E61</f>
        <v>262.26</v>
      </c>
      <c r="G62" s="12">
        <f>+G8-G61</f>
        <v>0</v>
      </c>
      <c r="H62" s="12">
        <f t="shared" si="3"/>
        <v>262.26</v>
      </c>
    </row>
    <row r="63" spans="1:8" x14ac:dyDescent="0.25">
      <c r="A63" t="s">
        <v>12</v>
      </c>
      <c r="C63" s="23"/>
      <c r="E63" s="23"/>
    </row>
    <row r="64" spans="1:8" x14ac:dyDescent="0.25">
      <c r="A64" s="7" t="s">
        <v>52</v>
      </c>
      <c r="C64" s="23"/>
      <c r="E64" s="23"/>
    </row>
    <row r="65" spans="1:8" x14ac:dyDescent="0.25">
      <c r="A65" s="14" t="s">
        <v>42</v>
      </c>
      <c r="B65" s="14" t="s">
        <v>48</v>
      </c>
      <c r="C65" s="15">
        <v>18.75</v>
      </c>
      <c r="D65" s="14">
        <v>1</v>
      </c>
      <c r="E65" s="23">
        <f>ROUND(C65*D65,2)</f>
        <v>18.75</v>
      </c>
      <c r="F65" s="16">
        <v>0</v>
      </c>
      <c r="G65" s="23">
        <f>ROUND(E65*F65,2)</f>
        <v>0</v>
      </c>
      <c r="H65" s="23">
        <f t="shared" ref="H65:H71" si="4">ROUND(E65-G65,2)</f>
        <v>18.75</v>
      </c>
    </row>
    <row r="66" spans="1:8" x14ac:dyDescent="0.25">
      <c r="A66" s="14" t="s">
        <v>38</v>
      </c>
      <c r="B66" s="14" t="s">
        <v>48</v>
      </c>
      <c r="C66" s="15">
        <v>16.72</v>
      </c>
      <c r="D66" s="14">
        <v>1</v>
      </c>
      <c r="E66" s="23">
        <f>ROUND(C66*D66,2)</f>
        <v>16.72</v>
      </c>
      <c r="F66" s="16">
        <v>0</v>
      </c>
      <c r="G66" s="23">
        <f>ROUND(E66*F66,2)</f>
        <v>0</v>
      </c>
      <c r="H66" s="23">
        <f t="shared" si="4"/>
        <v>16.72</v>
      </c>
    </row>
    <row r="67" spans="1:8" x14ac:dyDescent="0.25">
      <c r="A67" s="14" t="s">
        <v>133</v>
      </c>
      <c r="B67" s="14" t="s">
        <v>48</v>
      </c>
      <c r="C67" s="15">
        <v>22.85</v>
      </c>
      <c r="D67" s="14">
        <v>1</v>
      </c>
      <c r="E67" s="23">
        <f>ROUND(C67*D67,2)</f>
        <v>22.85</v>
      </c>
      <c r="F67" s="16">
        <v>0</v>
      </c>
      <c r="G67" s="23">
        <f>ROUND(E67*F67,2)</f>
        <v>0</v>
      </c>
      <c r="H67" s="23">
        <f t="shared" si="4"/>
        <v>22.85</v>
      </c>
    </row>
    <row r="68" spans="1:8" x14ac:dyDescent="0.25">
      <c r="A68" s="9" t="s">
        <v>91</v>
      </c>
      <c r="B68" s="9" t="s">
        <v>48</v>
      </c>
      <c r="C68" s="10">
        <v>5.28</v>
      </c>
      <c r="D68" s="9">
        <v>1</v>
      </c>
      <c r="E68" s="22">
        <f>ROUND(C68*D68,2)</f>
        <v>5.28</v>
      </c>
      <c r="F68" s="11">
        <v>0</v>
      </c>
      <c r="G68" s="22">
        <f>ROUND(E68*F68,2)</f>
        <v>0</v>
      </c>
      <c r="H68" s="22">
        <f t="shared" si="4"/>
        <v>5.28</v>
      </c>
    </row>
    <row r="69" spans="1:8" x14ac:dyDescent="0.25">
      <c r="A69" s="7" t="s">
        <v>53</v>
      </c>
      <c r="C69" s="23"/>
      <c r="E69" s="23">
        <f>SUM(E65:E68)</f>
        <v>63.6</v>
      </c>
      <c r="G69" s="12">
        <f>SUM(G65:G68)</f>
        <v>0</v>
      </c>
      <c r="H69" s="12">
        <f t="shared" si="4"/>
        <v>63.6</v>
      </c>
    </row>
    <row r="70" spans="1:8" x14ac:dyDescent="0.25">
      <c r="A70" s="7" t="s">
        <v>54</v>
      </c>
      <c r="C70" s="23"/>
      <c r="E70" s="23">
        <f>+E61+E69</f>
        <v>375.06000000000006</v>
      </c>
      <c r="G70" s="12">
        <f>+G61+G69</f>
        <v>0</v>
      </c>
      <c r="H70" s="12">
        <f t="shared" si="4"/>
        <v>375.06</v>
      </c>
    </row>
    <row r="71" spans="1:8" x14ac:dyDescent="0.25">
      <c r="A71" s="7" t="s">
        <v>55</v>
      </c>
      <c r="C71" s="23"/>
      <c r="E71" s="23">
        <f>+E8-E70</f>
        <v>198.65999999999997</v>
      </c>
      <c r="G71" s="12">
        <f>+G8-G70</f>
        <v>0</v>
      </c>
      <c r="H71" s="12">
        <f t="shared" si="4"/>
        <v>198.66</v>
      </c>
    </row>
    <row r="72" spans="1:8" x14ac:dyDescent="0.25">
      <c r="A72" t="s">
        <v>119</v>
      </c>
      <c r="C72" s="23"/>
      <c r="E72" s="23"/>
    </row>
    <row r="73" spans="1:8" x14ac:dyDescent="0.25">
      <c r="A73" t="s">
        <v>424</v>
      </c>
      <c r="C73" s="23"/>
      <c r="E73" s="23"/>
    </row>
    <row r="74" spans="1:8" x14ac:dyDescent="0.25">
      <c r="C74" s="23"/>
      <c r="E74" s="23"/>
    </row>
    <row r="75" spans="1:8" x14ac:dyDescent="0.25">
      <c r="A75" s="7" t="s">
        <v>120</v>
      </c>
      <c r="C75" s="23"/>
      <c r="E75" s="23"/>
    </row>
    <row r="76" spans="1:8" x14ac:dyDescent="0.25">
      <c r="A76" s="7" t="s">
        <v>121</v>
      </c>
      <c r="C76" s="23"/>
      <c r="E76" s="23"/>
    </row>
    <row r="98" spans="1:8" x14ac:dyDescent="0.25">
      <c r="A98" t="str" cm="1">
        <f t="array" aca="1" ref="A98" ca="1">MID(CELL("filename",A1),FIND("]",CELL("filename",A1))+1,256)</f>
        <v>soy12</v>
      </c>
    </row>
    <row r="99" spans="1:8" x14ac:dyDescent="0.25">
      <c r="A99" s="7" t="s">
        <v>50</v>
      </c>
      <c r="E99" s="25">
        <f>VLOOKUP(A99,$A$1:$H$98,5,FALSE)</f>
        <v>311.46000000000004</v>
      </c>
    </row>
    <row r="100" spans="1:8" x14ac:dyDescent="0.25">
      <c r="A100" s="7" t="s">
        <v>288</v>
      </c>
      <c r="E100" s="25">
        <f>VLOOKUP(A100,$A$1:$H$98,5,FALSE)</f>
        <v>63.6</v>
      </c>
    </row>
    <row r="101" spans="1:8" x14ac:dyDescent="0.25">
      <c r="A101" s="7" t="s">
        <v>289</v>
      </c>
      <c r="E101" s="25">
        <f t="shared" ref="E101:E102" si="5">VLOOKUP(A101,$A$1:$H$98,5,FALSE)</f>
        <v>375.06000000000006</v>
      </c>
    </row>
    <row r="102" spans="1:8" x14ac:dyDescent="0.25">
      <c r="A102" s="7" t="s">
        <v>55</v>
      </c>
      <c r="E102" s="25">
        <f t="shared" si="5"/>
        <v>198.65999999999997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0B61-0B89-41B3-81CC-33AA1FAC69F8}">
  <sheetPr codeName="Sheet80"/>
  <dimension ref="A1:H116"/>
  <sheetViews>
    <sheetView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225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374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488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1</v>
      </c>
      <c r="E12" s="23">
        <f>ROUND(C12*D12,2)</f>
        <v>8.0500000000000007</v>
      </c>
      <c r="F12" s="16">
        <v>0</v>
      </c>
      <c r="G12" s="23">
        <f>ROUND(E12*F12,2)</f>
        <v>0</v>
      </c>
      <c r="H12" s="23">
        <f>ROUND(E12-G12,2)</f>
        <v>8.0500000000000007</v>
      </c>
    </row>
    <row r="13" spans="1:8" x14ac:dyDescent="0.25">
      <c r="A13" s="13" t="s">
        <v>17</v>
      </c>
      <c r="C13" s="23"/>
      <c r="E13" s="23"/>
    </row>
    <row r="14" spans="1:8" x14ac:dyDescent="0.25">
      <c r="A14" s="14" t="s">
        <v>135</v>
      </c>
      <c r="B14" s="14" t="s">
        <v>18</v>
      </c>
      <c r="C14" s="15">
        <v>0.32</v>
      </c>
      <c r="D14" s="14">
        <v>16</v>
      </c>
      <c r="E14" s="23">
        <f>ROUND(C14*D14,2)</f>
        <v>5.12</v>
      </c>
      <c r="F14" s="16">
        <v>0</v>
      </c>
      <c r="G14" s="23">
        <f>ROUND(E14*F14,2)</f>
        <v>0</v>
      </c>
      <c r="H14" s="23">
        <f>ROUND(E14-G14,2)</f>
        <v>5.12</v>
      </c>
    </row>
    <row r="15" spans="1:8" x14ac:dyDescent="0.25">
      <c r="A15" s="13" t="s">
        <v>20</v>
      </c>
      <c r="C15" s="23"/>
      <c r="E15" s="23"/>
    </row>
    <row r="16" spans="1:8" x14ac:dyDescent="0.25">
      <c r="A16" s="14" t="s">
        <v>124</v>
      </c>
      <c r="B16" s="14" t="s">
        <v>21</v>
      </c>
      <c r="C16" s="15">
        <v>29.1</v>
      </c>
      <c r="D16" s="14">
        <v>0.66</v>
      </c>
      <c r="E16" s="23">
        <f>ROUND(C16*D16,2)</f>
        <v>19.21</v>
      </c>
      <c r="F16" s="16">
        <v>0</v>
      </c>
      <c r="G16" s="23">
        <f>ROUND(E16*F16,2)</f>
        <v>0</v>
      </c>
      <c r="H16" s="23">
        <f>ROUND(E16-G16,2)</f>
        <v>19.21</v>
      </c>
    </row>
    <row r="17" spans="1:8" x14ac:dyDescent="0.25">
      <c r="A17" s="14" t="s">
        <v>22</v>
      </c>
      <c r="B17" s="14" t="s">
        <v>21</v>
      </c>
      <c r="C17" s="15">
        <v>27.09</v>
      </c>
      <c r="D17" s="14">
        <v>1</v>
      </c>
      <c r="E17" s="23">
        <f>ROUND(C17*D17,2)</f>
        <v>27.09</v>
      </c>
      <c r="F17" s="16">
        <v>0</v>
      </c>
      <c r="G17" s="23">
        <f>ROUND(E17*F17,2)</f>
        <v>0</v>
      </c>
      <c r="H17" s="23">
        <f>ROUND(E17-G17,2)</f>
        <v>27.09</v>
      </c>
    </row>
    <row r="18" spans="1:8" x14ac:dyDescent="0.25">
      <c r="A18" s="13" t="s">
        <v>23</v>
      </c>
      <c r="C18" s="23"/>
      <c r="E18" s="23"/>
    </row>
    <row r="19" spans="1:8" x14ac:dyDescent="0.25">
      <c r="A19" s="14" t="s">
        <v>319</v>
      </c>
      <c r="B19" s="14" t="s">
        <v>18</v>
      </c>
      <c r="C19" s="15">
        <v>4.46</v>
      </c>
      <c r="D19" s="14">
        <v>1.6</v>
      </c>
      <c r="E19" s="23">
        <f>ROUND(C19*D19,2)</f>
        <v>7.14</v>
      </c>
      <c r="F19" s="16">
        <v>0</v>
      </c>
      <c r="G19" s="23">
        <f>ROUND(E19*F19,2)</f>
        <v>0</v>
      </c>
      <c r="H19" s="23">
        <f>ROUND(E19-G19,2)</f>
        <v>7.14</v>
      </c>
    </row>
    <row r="20" spans="1:8" x14ac:dyDescent="0.25">
      <c r="A20" s="13" t="s">
        <v>24</v>
      </c>
      <c r="C20" s="23"/>
      <c r="E20" s="23"/>
    </row>
    <row r="21" spans="1:8" x14ac:dyDescent="0.25">
      <c r="A21" s="14" t="s">
        <v>25</v>
      </c>
      <c r="B21" s="14" t="s">
        <v>18</v>
      </c>
      <c r="C21" s="15">
        <v>0.12</v>
      </c>
      <c r="D21" s="14">
        <v>96</v>
      </c>
      <c r="E21" s="23">
        <f t="shared" ref="E21:E27" si="0">ROUND(C21*D21,2)</f>
        <v>11.52</v>
      </c>
      <c r="F21" s="16">
        <v>0</v>
      </c>
      <c r="G21" s="23">
        <f t="shared" ref="G21:G27" si="1">ROUND(E21*F21,2)</f>
        <v>0</v>
      </c>
      <c r="H21" s="23">
        <f t="shared" ref="H21:H27" si="2">ROUND(E21-G21,2)</f>
        <v>11.52</v>
      </c>
    </row>
    <row r="22" spans="1:8" x14ac:dyDescent="0.25">
      <c r="A22" s="14" t="s">
        <v>104</v>
      </c>
      <c r="B22" s="14" t="s">
        <v>26</v>
      </c>
      <c r="C22" s="15">
        <v>15.01</v>
      </c>
      <c r="D22" s="14">
        <v>1</v>
      </c>
      <c r="E22" s="23">
        <f t="shared" si="0"/>
        <v>15.01</v>
      </c>
      <c r="F22" s="16">
        <v>0</v>
      </c>
      <c r="G22" s="23">
        <f t="shared" si="1"/>
        <v>0</v>
      </c>
      <c r="H22" s="23">
        <f t="shared" si="2"/>
        <v>15.01</v>
      </c>
    </row>
    <row r="23" spans="1:8" x14ac:dyDescent="0.25">
      <c r="A23" s="14" t="s">
        <v>221</v>
      </c>
      <c r="B23" s="14" t="s">
        <v>18</v>
      </c>
      <c r="C23" s="15">
        <v>7.75</v>
      </c>
      <c r="D23" s="14">
        <v>3.5</v>
      </c>
      <c r="E23" s="23">
        <f t="shared" si="0"/>
        <v>27.13</v>
      </c>
      <c r="F23" s="16">
        <v>0</v>
      </c>
      <c r="G23" s="23">
        <f t="shared" si="1"/>
        <v>0</v>
      </c>
      <c r="H23" s="23">
        <f t="shared" si="2"/>
        <v>27.13</v>
      </c>
    </row>
    <row r="24" spans="1:8" x14ac:dyDescent="0.25">
      <c r="A24" s="14" t="s">
        <v>105</v>
      </c>
      <c r="B24" s="14" t="s">
        <v>18</v>
      </c>
      <c r="C24" s="15">
        <v>0.32</v>
      </c>
      <c r="D24" s="14">
        <v>64</v>
      </c>
      <c r="E24" s="23">
        <f t="shared" si="0"/>
        <v>20.48</v>
      </c>
      <c r="F24" s="16">
        <v>0</v>
      </c>
      <c r="G24" s="23">
        <f t="shared" si="1"/>
        <v>0</v>
      </c>
      <c r="H24" s="23">
        <f t="shared" si="2"/>
        <v>20.48</v>
      </c>
    </row>
    <row r="25" spans="1:8" x14ac:dyDescent="0.25">
      <c r="A25" s="14" t="s">
        <v>139</v>
      </c>
      <c r="B25" s="14" t="s">
        <v>26</v>
      </c>
      <c r="C25" s="15">
        <v>10.19</v>
      </c>
      <c r="D25" s="14">
        <v>2</v>
      </c>
      <c r="E25" s="23">
        <f t="shared" si="0"/>
        <v>20.38</v>
      </c>
      <c r="F25" s="16">
        <v>0</v>
      </c>
      <c r="G25" s="23">
        <f t="shared" si="1"/>
        <v>0</v>
      </c>
      <c r="H25" s="23">
        <f t="shared" si="2"/>
        <v>20.38</v>
      </c>
    </row>
    <row r="26" spans="1:8" x14ac:dyDescent="0.25">
      <c r="A26" s="14" t="s">
        <v>369</v>
      </c>
      <c r="B26" s="14" t="s">
        <v>18</v>
      </c>
      <c r="C26" s="15">
        <v>1.06</v>
      </c>
      <c r="D26" s="14">
        <v>12.8</v>
      </c>
      <c r="E26" s="23">
        <f t="shared" si="0"/>
        <v>13.57</v>
      </c>
      <c r="F26" s="16">
        <v>0</v>
      </c>
      <c r="G26" s="23">
        <f t="shared" si="1"/>
        <v>0</v>
      </c>
      <c r="H26" s="23">
        <f t="shared" si="2"/>
        <v>13.57</v>
      </c>
    </row>
    <row r="27" spans="1:8" x14ac:dyDescent="0.25">
      <c r="A27" s="14" t="s">
        <v>74</v>
      </c>
      <c r="B27" s="14" t="s">
        <v>26</v>
      </c>
      <c r="C27" s="15">
        <v>10.11</v>
      </c>
      <c r="D27" s="14">
        <v>1</v>
      </c>
      <c r="E27" s="23">
        <f t="shared" si="0"/>
        <v>10.11</v>
      </c>
      <c r="F27" s="16">
        <v>0</v>
      </c>
      <c r="G27" s="23">
        <f t="shared" si="1"/>
        <v>0</v>
      </c>
      <c r="H27" s="23">
        <f t="shared" si="2"/>
        <v>10.11</v>
      </c>
    </row>
    <row r="28" spans="1:8" x14ac:dyDescent="0.25">
      <c r="A28" s="13" t="s">
        <v>27</v>
      </c>
      <c r="C28" s="23"/>
      <c r="E28" s="23"/>
    </row>
    <row r="29" spans="1:8" x14ac:dyDescent="0.25">
      <c r="A29" s="14" t="s">
        <v>222</v>
      </c>
      <c r="B29" s="14" t="s">
        <v>18</v>
      </c>
      <c r="C29" s="15">
        <v>2.4500000000000002</v>
      </c>
      <c r="D29" s="14">
        <v>1</v>
      </c>
      <c r="E29" s="23">
        <f>ROUND(C29*D29,2)</f>
        <v>2.4500000000000002</v>
      </c>
      <c r="F29" s="16">
        <v>0</v>
      </c>
      <c r="G29" s="23">
        <f>ROUND(E29*F29,2)</f>
        <v>0</v>
      </c>
      <c r="H29" s="23">
        <f>ROUND(E29-G29,2)</f>
        <v>2.4500000000000002</v>
      </c>
    </row>
    <row r="30" spans="1:8" x14ac:dyDescent="0.25">
      <c r="A30" s="14" t="s">
        <v>110</v>
      </c>
      <c r="B30" s="14" t="s">
        <v>18</v>
      </c>
      <c r="C30" s="15">
        <v>0.48</v>
      </c>
      <c r="D30" s="14">
        <v>1.05</v>
      </c>
      <c r="E30" s="23">
        <f>ROUND(C30*D30,2)</f>
        <v>0.5</v>
      </c>
      <c r="F30" s="16">
        <v>0</v>
      </c>
      <c r="G30" s="23">
        <f>ROUND(E30*F30,2)</f>
        <v>0</v>
      </c>
      <c r="H30" s="23">
        <f>ROUND(E30-G30,2)</f>
        <v>0.5</v>
      </c>
    </row>
    <row r="31" spans="1:8" x14ac:dyDescent="0.25">
      <c r="A31" s="13" t="s">
        <v>33</v>
      </c>
      <c r="C31" s="23"/>
      <c r="E31" s="23"/>
    </row>
    <row r="32" spans="1:8" x14ac:dyDescent="0.25">
      <c r="A32" s="14" t="s">
        <v>142</v>
      </c>
      <c r="B32" s="14" t="s">
        <v>29</v>
      </c>
      <c r="C32" s="15">
        <v>1.1599999999999999</v>
      </c>
      <c r="D32" s="14">
        <v>50</v>
      </c>
      <c r="E32" s="23">
        <f>ROUND(C32*D32,2)</f>
        <v>58</v>
      </c>
      <c r="F32" s="16">
        <v>0</v>
      </c>
      <c r="G32" s="23">
        <f>ROUND(E32*F32,2)</f>
        <v>0</v>
      </c>
      <c r="H32" s="23">
        <f>ROUND(E32-G32,2)</f>
        <v>58</v>
      </c>
    </row>
    <row r="33" spans="1:8" x14ac:dyDescent="0.25">
      <c r="A33" s="13" t="s">
        <v>113</v>
      </c>
      <c r="C33" s="23"/>
      <c r="E33" s="23"/>
    </row>
    <row r="34" spans="1:8" x14ac:dyDescent="0.25">
      <c r="A34" s="14" t="s">
        <v>114</v>
      </c>
      <c r="B34" s="14" t="s">
        <v>26</v>
      </c>
      <c r="C34" s="15">
        <v>3.3</v>
      </c>
      <c r="D34" s="14">
        <v>1.45</v>
      </c>
      <c r="E34" s="23">
        <f>ROUND(C34*D34,2)</f>
        <v>4.79</v>
      </c>
      <c r="F34" s="16">
        <v>0</v>
      </c>
      <c r="G34" s="23">
        <f>ROUND(E34*F34,2)</f>
        <v>0</v>
      </c>
      <c r="H34" s="23">
        <f>ROUND(E34-G34,2)</f>
        <v>4.79</v>
      </c>
    </row>
    <row r="35" spans="1:8" x14ac:dyDescent="0.25">
      <c r="A35" s="13" t="s">
        <v>61</v>
      </c>
      <c r="C35" s="23"/>
      <c r="E35" s="23"/>
    </row>
    <row r="36" spans="1:8" x14ac:dyDescent="0.25">
      <c r="A36" s="14" t="s">
        <v>62</v>
      </c>
      <c r="B36" s="14" t="s">
        <v>48</v>
      </c>
      <c r="C36" s="15">
        <v>9</v>
      </c>
      <c r="D36" s="14">
        <v>1</v>
      </c>
      <c r="E36" s="23">
        <f>ROUND(C36*D36,2)</f>
        <v>9</v>
      </c>
      <c r="F36" s="16">
        <v>0</v>
      </c>
      <c r="G36" s="23">
        <f>ROUND(E36*F36,2)</f>
        <v>0</v>
      </c>
      <c r="H36" s="23">
        <f>ROUND(E36-G36,2)</f>
        <v>9</v>
      </c>
    </row>
    <row r="37" spans="1:8" x14ac:dyDescent="0.25">
      <c r="A37" s="13" t="s">
        <v>130</v>
      </c>
      <c r="C37" s="23"/>
      <c r="E37" s="23"/>
    </row>
    <row r="38" spans="1:8" x14ac:dyDescent="0.25">
      <c r="A38" s="14" t="s">
        <v>143</v>
      </c>
      <c r="B38" s="14" t="s">
        <v>123</v>
      </c>
      <c r="C38" s="15">
        <v>0.28999999999999998</v>
      </c>
      <c r="D38" s="14">
        <v>40</v>
      </c>
      <c r="E38" s="23">
        <f>ROUND(C38*D38,2)</f>
        <v>11.6</v>
      </c>
      <c r="F38" s="16">
        <v>0</v>
      </c>
      <c r="G38" s="23">
        <f>ROUND(E38*F38,2)</f>
        <v>0</v>
      </c>
      <c r="H38" s="23">
        <f>ROUND(E38-G38,2)</f>
        <v>11.6</v>
      </c>
    </row>
    <row r="39" spans="1:8" x14ac:dyDescent="0.25">
      <c r="A39" s="13" t="s">
        <v>34</v>
      </c>
      <c r="C39" s="23"/>
      <c r="E39" s="23"/>
    </row>
    <row r="40" spans="1:8" x14ac:dyDescent="0.25">
      <c r="A40" s="14" t="s">
        <v>35</v>
      </c>
      <c r="B40" s="14" t="s">
        <v>36</v>
      </c>
      <c r="C40" s="15">
        <v>51.39</v>
      </c>
      <c r="D40" s="14">
        <v>0.33300000000000002</v>
      </c>
      <c r="E40" s="23">
        <f>ROUND(C40*D40,2)</f>
        <v>17.11</v>
      </c>
      <c r="F40" s="16">
        <v>0</v>
      </c>
      <c r="G40" s="23">
        <f>ROUND(E40*F40,2)</f>
        <v>0</v>
      </c>
      <c r="H40" s="23">
        <f>ROUND(E40-G40,2)</f>
        <v>17.11</v>
      </c>
    </row>
    <row r="41" spans="1:8" x14ac:dyDescent="0.25">
      <c r="A41" s="13" t="s">
        <v>115</v>
      </c>
      <c r="C41" s="23"/>
      <c r="E41" s="23"/>
    </row>
    <row r="42" spans="1:8" x14ac:dyDescent="0.25">
      <c r="A42" s="14" t="s">
        <v>144</v>
      </c>
      <c r="B42" s="14" t="s">
        <v>48</v>
      </c>
      <c r="C42" s="15">
        <v>6.5</v>
      </c>
      <c r="D42" s="14">
        <v>1</v>
      </c>
      <c r="E42" s="23">
        <f>ROUND(C42*D42,2)</f>
        <v>6.5</v>
      </c>
      <c r="F42" s="16">
        <v>0</v>
      </c>
      <c r="G42" s="23">
        <f>ROUND(E42*F42,2)</f>
        <v>0</v>
      </c>
      <c r="H42" s="23">
        <f>ROUND(E42-G42,2)</f>
        <v>6.5</v>
      </c>
    </row>
    <row r="43" spans="1:8" x14ac:dyDescent="0.25">
      <c r="A43" s="13" t="s">
        <v>117</v>
      </c>
      <c r="C43" s="23"/>
      <c r="E43" s="23"/>
    </row>
    <row r="44" spans="1:8" x14ac:dyDescent="0.25">
      <c r="A44" s="14" t="s">
        <v>118</v>
      </c>
      <c r="B44" s="14" t="s">
        <v>48</v>
      </c>
      <c r="C44" s="15">
        <v>10</v>
      </c>
      <c r="D44" s="14">
        <v>0.33300000000000002</v>
      </c>
      <c r="E44" s="23">
        <f>ROUND(C44*D44,2)</f>
        <v>3.33</v>
      </c>
      <c r="F44" s="16">
        <v>0</v>
      </c>
      <c r="G44" s="23">
        <f>ROUND(E44*F44,2)</f>
        <v>0</v>
      </c>
      <c r="H44" s="23">
        <f>ROUND(E44-G44,2)</f>
        <v>3.33</v>
      </c>
    </row>
    <row r="45" spans="1:8" x14ac:dyDescent="0.25">
      <c r="A45" s="13" t="s">
        <v>37</v>
      </c>
      <c r="C45" s="23"/>
      <c r="E45" s="23"/>
    </row>
    <row r="46" spans="1:8" x14ac:dyDescent="0.25">
      <c r="A46" s="14" t="s">
        <v>38</v>
      </c>
      <c r="B46" s="14" t="s">
        <v>39</v>
      </c>
      <c r="C46" s="15">
        <v>18.690000000000001</v>
      </c>
      <c r="D46" s="14">
        <v>0.2407</v>
      </c>
      <c r="E46" s="23">
        <f>ROUND(C46*D46,2)</f>
        <v>4.5</v>
      </c>
      <c r="F46" s="16">
        <v>0</v>
      </c>
      <c r="G46" s="23">
        <f>ROUND(E46*F46,2)</f>
        <v>0</v>
      </c>
      <c r="H46" s="23">
        <f>ROUND(E46-G46,2)</f>
        <v>4.5</v>
      </c>
    </row>
    <row r="47" spans="1:8" x14ac:dyDescent="0.25">
      <c r="A47" s="14" t="s">
        <v>133</v>
      </c>
      <c r="B47" s="14" t="s">
        <v>39</v>
      </c>
      <c r="C47" s="15">
        <v>18.690000000000001</v>
      </c>
      <c r="D47" s="14">
        <v>8.5099999999999995E-2</v>
      </c>
      <c r="E47" s="23">
        <f>ROUND(C47*D47,2)</f>
        <v>1.59</v>
      </c>
      <c r="F47" s="16">
        <v>0</v>
      </c>
      <c r="G47" s="23">
        <f>ROUND(E47*F47,2)</f>
        <v>0</v>
      </c>
      <c r="H47" s="23">
        <f>ROUND(E47-G47,2)</f>
        <v>1.59</v>
      </c>
    </row>
    <row r="48" spans="1:8" x14ac:dyDescent="0.25">
      <c r="A48" s="14" t="s">
        <v>91</v>
      </c>
      <c r="B48" s="14" t="s">
        <v>39</v>
      </c>
      <c r="C48" s="15">
        <v>18.690000000000001</v>
      </c>
      <c r="D48" s="14">
        <v>5.8799999999999998E-2</v>
      </c>
      <c r="E48" s="23">
        <f>ROUND(C48*D48,2)</f>
        <v>1.1000000000000001</v>
      </c>
      <c r="F48" s="16">
        <v>0</v>
      </c>
      <c r="G48" s="23">
        <f>ROUND(E48*F48,2)</f>
        <v>0</v>
      </c>
      <c r="H48" s="23">
        <f>ROUND(E48-G48,2)</f>
        <v>1.1000000000000001</v>
      </c>
    </row>
    <row r="49" spans="1:8" x14ac:dyDescent="0.25">
      <c r="A49" s="13" t="s">
        <v>43</v>
      </c>
      <c r="C49" s="23"/>
      <c r="E49" s="23"/>
    </row>
    <row r="50" spans="1:8" x14ac:dyDescent="0.25">
      <c r="A50" s="14" t="s">
        <v>42</v>
      </c>
      <c r="B50" s="14" t="s">
        <v>39</v>
      </c>
      <c r="C50" s="15">
        <v>9.06</v>
      </c>
      <c r="D50" s="14">
        <v>5.0799999999999998E-2</v>
      </c>
      <c r="E50" s="23">
        <f>ROUND(C50*D50,2)</f>
        <v>0.46</v>
      </c>
      <c r="F50" s="16">
        <v>0</v>
      </c>
      <c r="G50" s="23">
        <f>ROUND(E50*F50,2)</f>
        <v>0</v>
      </c>
      <c r="H50" s="23">
        <f>ROUND(E50-G50,2)</f>
        <v>0.46</v>
      </c>
    </row>
    <row r="51" spans="1:8" x14ac:dyDescent="0.25">
      <c r="A51" s="14" t="s">
        <v>91</v>
      </c>
      <c r="B51" s="14" t="s">
        <v>39</v>
      </c>
      <c r="C51" s="15">
        <v>9.06</v>
      </c>
      <c r="D51" s="14">
        <v>2.9399999999999999E-2</v>
      </c>
      <c r="E51" s="23">
        <f>ROUND(C51*D51,2)</f>
        <v>0.27</v>
      </c>
      <c r="F51" s="16">
        <v>0</v>
      </c>
      <c r="G51" s="23">
        <f>ROUND(E51*F51,2)</f>
        <v>0</v>
      </c>
      <c r="H51" s="23">
        <f>ROUND(E51-G51,2)</f>
        <v>0.27</v>
      </c>
    </row>
    <row r="52" spans="1:8" x14ac:dyDescent="0.25">
      <c r="A52" s="14" t="s">
        <v>44</v>
      </c>
      <c r="B52" s="14" t="s">
        <v>39</v>
      </c>
      <c r="C52" s="15">
        <v>18.690000000000001</v>
      </c>
      <c r="D52" s="14">
        <v>0.34610000000000002</v>
      </c>
      <c r="E52" s="23">
        <f>ROUND(C52*D52,2)</f>
        <v>6.47</v>
      </c>
      <c r="F52" s="16">
        <v>0</v>
      </c>
      <c r="G52" s="23">
        <f>ROUND(E52*F52,2)</f>
        <v>0</v>
      </c>
      <c r="H52" s="23">
        <f>ROUND(E52-G52,2)</f>
        <v>6.47</v>
      </c>
    </row>
    <row r="53" spans="1:8" x14ac:dyDescent="0.25">
      <c r="A53" s="13" t="s">
        <v>45</v>
      </c>
      <c r="C53" s="23"/>
      <c r="E53" s="23"/>
    </row>
    <row r="54" spans="1:8" x14ac:dyDescent="0.25">
      <c r="A54" s="14" t="s">
        <v>38</v>
      </c>
      <c r="B54" s="14" t="s">
        <v>19</v>
      </c>
      <c r="C54" s="15">
        <v>2.86</v>
      </c>
      <c r="D54" s="14">
        <v>3.7172000000000001</v>
      </c>
      <c r="E54" s="23">
        <f>ROUND(C54*D54,2)</f>
        <v>10.63</v>
      </c>
      <c r="F54" s="16">
        <v>0</v>
      </c>
      <c r="G54" s="23">
        <f>ROUND(E54*F54,2)</f>
        <v>0</v>
      </c>
      <c r="H54" s="23">
        <f>ROUND(E54-G54,2)</f>
        <v>10.63</v>
      </c>
    </row>
    <row r="55" spans="1:8" x14ac:dyDescent="0.25">
      <c r="A55" s="14" t="s">
        <v>133</v>
      </c>
      <c r="B55" s="14" t="s">
        <v>19</v>
      </c>
      <c r="C55" s="15">
        <v>2.86</v>
      </c>
      <c r="D55" s="14">
        <v>1.4244000000000001</v>
      </c>
      <c r="E55" s="23">
        <f>ROUND(C55*D55,2)</f>
        <v>4.07</v>
      </c>
      <c r="F55" s="16">
        <v>0</v>
      </c>
      <c r="G55" s="23">
        <f>ROUND(E55*F55,2)</f>
        <v>0</v>
      </c>
      <c r="H55" s="23">
        <f>ROUND(E55-G55,2)</f>
        <v>4.07</v>
      </c>
    </row>
    <row r="56" spans="1:8" x14ac:dyDescent="0.25">
      <c r="A56" s="14" t="s">
        <v>91</v>
      </c>
      <c r="B56" s="14" t="s">
        <v>19</v>
      </c>
      <c r="C56" s="15">
        <v>2.86</v>
      </c>
      <c r="D56" s="14">
        <v>0.74839999999999995</v>
      </c>
      <c r="E56" s="23">
        <f>ROUND(C56*D56,2)</f>
        <v>2.14</v>
      </c>
      <c r="F56" s="16">
        <v>0</v>
      </c>
      <c r="G56" s="23">
        <f>ROUND(E56*F56,2)</f>
        <v>0</v>
      </c>
      <c r="H56" s="23">
        <f>ROUND(E56-G56,2)</f>
        <v>2.14</v>
      </c>
    </row>
    <row r="57" spans="1:8" x14ac:dyDescent="0.25">
      <c r="A57" s="13" t="s">
        <v>47</v>
      </c>
      <c r="C57" s="23"/>
      <c r="E57" s="23"/>
    </row>
    <row r="58" spans="1:8" x14ac:dyDescent="0.25">
      <c r="A58" s="14" t="s">
        <v>42</v>
      </c>
      <c r="B58" s="14" t="s">
        <v>48</v>
      </c>
      <c r="C58" s="15">
        <v>8.4</v>
      </c>
      <c r="D58" s="14">
        <v>1</v>
      </c>
      <c r="E58" s="23">
        <f>ROUND(C58*D58,2)</f>
        <v>8.4</v>
      </c>
      <c r="F58" s="16">
        <v>0</v>
      </c>
      <c r="G58" s="23">
        <f>ROUND(E58*F58,2)</f>
        <v>0</v>
      </c>
      <c r="H58" s="23">
        <f t="shared" ref="H58:H64" si="3">ROUND(E58-G58,2)</f>
        <v>8.4</v>
      </c>
    </row>
    <row r="59" spans="1:8" x14ac:dyDescent="0.25">
      <c r="A59" s="14" t="s">
        <v>38</v>
      </c>
      <c r="B59" s="14" t="s">
        <v>48</v>
      </c>
      <c r="C59" s="15">
        <v>2.94</v>
      </c>
      <c r="D59" s="14">
        <v>1</v>
      </c>
      <c r="E59" s="23">
        <f>ROUND(C59*D59,2)</f>
        <v>2.94</v>
      </c>
      <c r="F59" s="16">
        <v>0</v>
      </c>
      <c r="G59" s="23">
        <f>ROUND(E59*F59,2)</f>
        <v>0</v>
      </c>
      <c r="H59" s="23">
        <f t="shared" si="3"/>
        <v>2.94</v>
      </c>
    </row>
    <row r="60" spans="1:8" x14ac:dyDescent="0.25">
      <c r="A60" s="14" t="s">
        <v>133</v>
      </c>
      <c r="B60" s="14" t="s">
        <v>48</v>
      </c>
      <c r="C60" s="15">
        <v>4.7699999999999996</v>
      </c>
      <c r="D60" s="14">
        <v>1</v>
      </c>
      <c r="E60" s="23">
        <f>ROUND(C60*D60,2)</f>
        <v>4.7699999999999996</v>
      </c>
      <c r="F60" s="16">
        <v>0</v>
      </c>
      <c r="G60" s="23">
        <f>ROUND(E60*F60,2)</f>
        <v>0</v>
      </c>
      <c r="H60" s="23">
        <f t="shared" si="3"/>
        <v>4.7699999999999996</v>
      </c>
    </row>
    <row r="61" spans="1:8" x14ac:dyDescent="0.25">
      <c r="A61" s="14" t="s">
        <v>91</v>
      </c>
      <c r="B61" s="14" t="s">
        <v>48</v>
      </c>
      <c r="C61" s="15">
        <v>1.1000000000000001</v>
      </c>
      <c r="D61" s="14">
        <v>1</v>
      </c>
      <c r="E61" s="23">
        <f>ROUND(C61*D61,2)</f>
        <v>1.1000000000000001</v>
      </c>
      <c r="F61" s="16">
        <v>0</v>
      </c>
      <c r="G61" s="23">
        <f>ROUND(E61*F61,2)</f>
        <v>0</v>
      </c>
      <c r="H61" s="23">
        <f t="shared" si="3"/>
        <v>1.1000000000000001</v>
      </c>
    </row>
    <row r="62" spans="1:8" x14ac:dyDescent="0.25">
      <c r="A62" s="9" t="s">
        <v>49</v>
      </c>
      <c r="B62" s="9" t="s">
        <v>48</v>
      </c>
      <c r="C62" s="10">
        <v>12.62</v>
      </c>
      <c r="D62" s="9">
        <v>1</v>
      </c>
      <c r="E62" s="22">
        <f>ROUND(C62*D62,2)</f>
        <v>12.62</v>
      </c>
      <c r="F62" s="11">
        <v>0</v>
      </c>
      <c r="G62" s="22">
        <f>ROUND(E62*F62,2)</f>
        <v>0</v>
      </c>
      <c r="H62" s="22">
        <f t="shared" si="3"/>
        <v>12.62</v>
      </c>
    </row>
    <row r="63" spans="1:8" x14ac:dyDescent="0.25">
      <c r="A63" s="7" t="s">
        <v>50</v>
      </c>
      <c r="C63" s="23"/>
      <c r="E63" s="23">
        <f>SUM(E12:E62)</f>
        <v>359.14999999999992</v>
      </c>
      <c r="G63" s="12">
        <f>SUM(G12:G62)</f>
        <v>0</v>
      </c>
      <c r="H63" s="12">
        <f t="shared" si="3"/>
        <v>359.15</v>
      </c>
    </row>
    <row r="64" spans="1:8" x14ac:dyDescent="0.25">
      <c r="A64" s="7" t="s">
        <v>51</v>
      </c>
      <c r="C64" s="23"/>
      <c r="E64" s="23">
        <f>+E8-E63</f>
        <v>214.57000000000011</v>
      </c>
      <c r="G64" s="12">
        <f>+G8-G63</f>
        <v>0</v>
      </c>
      <c r="H64" s="12">
        <f t="shared" si="3"/>
        <v>214.57</v>
      </c>
    </row>
    <row r="65" spans="1:8" x14ac:dyDescent="0.25">
      <c r="A65" t="s">
        <v>12</v>
      </c>
      <c r="C65" s="23"/>
      <c r="E65" s="23"/>
    </row>
    <row r="66" spans="1:8" x14ac:dyDescent="0.25">
      <c r="A66" s="7" t="s">
        <v>52</v>
      </c>
      <c r="C66" s="23"/>
      <c r="E66" s="23"/>
    </row>
    <row r="67" spans="1:8" x14ac:dyDescent="0.25">
      <c r="A67" s="14" t="s">
        <v>42</v>
      </c>
      <c r="B67" s="14" t="s">
        <v>48</v>
      </c>
      <c r="C67" s="15">
        <v>22.92</v>
      </c>
      <c r="D67" s="14">
        <v>1</v>
      </c>
      <c r="E67" s="23">
        <f>ROUND(C67*D67,2)</f>
        <v>22.92</v>
      </c>
      <c r="F67" s="16">
        <v>0</v>
      </c>
      <c r="G67" s="23">
        <f>ROUND(E67*F67,2)</f>
        <v>0</v>
      </c>
      <c r="H67" s="23">
        <f t="shared" ref="H67:H73" si="4">ROUND(E67-G67,2)</f>
        <v>22.92</v>
      </c>
    </row>
    <row r="68" spans="1:8" x14ac:dyDescent="0.25">
      <c r="A68" s="14" t="s">
        <v>38</v>
      </c>
      <c r="B68" s="14" t="s">
        <v>48</v>
      </c>
      <c r="C68" s="15">
        <v>22.81</v>
      </c>
      <c r="D68" s="14">
        <v>1</v>
      </c>
      <c r="E68" s="23">
        <f>ROUND(C68*D68,2)</f>
        <v>22.81</v>
      </c>
      <c r="F68" s="16">
        <v>0</v>
      </c>
      <c r="G68" s="23">
        <f>ROUND(E68*F68,2)</f>
        <v>0</v>
      </c>
      <c r="H68" s="23">
        <f t="shared" si="4"/>
        <v>22.81</v>
      </c>
    </row>
    <row r="69" spans="1:8" x14ac:dyDescent="0.25">
      <c r="A69" s="14" t="s">
        <v>133</v>
      </c>
      <c r="B69" s="14" t="s">
        <v>48</v>
      </c>
      <c r="C69" s="15">
        <v>22.85</v>
      </c>
      <c r="D69" s="14">
        <v>1</v>
      </c>
      <c r="E69" s="23">
        <f>ROUND(C69*D69,2)</f>
        <v>22.85</v>
      </c>
      <c r="F69" s="16">
        <v>0</v>
      </c>
      <c r="G69" s="23">
        <f>ROUND(E69*F69,2)</f>
        <v>0</v>
      </c>
      <c r="H69" s="23">
        <f t="shared" si="4"/>
        <v>22.85</v>
      </c>
    </row>
    <row r="70" spans="1:8" x14ac:dyDescent="0.25">
      <c r="A70" s="9" t="s">
        <v>91</v>
      </c>
      <c r="B70" s="9" t="s">
        <v>48</v>
      </c>
      <c r="C70" s="10">
        <v>8.8000000000000007</v>
      </c>
      <c r="D70" s="9">
        <v>1</v>
      </c>
      <c r="E70" s="22">
        <f>ROUND(C70*D70,2)</f>
        <v>8.8000000000000007</v>
      </c>
      <c r="F70" s="11">
        <v>0</v>
      </c>
      <c r="G70" s="22">
        <f>ROUND(E70*F70,2)</f>
        <v>0</v>
      </c>
      <c r="H70" s="22">
        <f t="shared" si="4"/>
        <v>8.8000000000000007</v>
      </c>
    </row>
    <row r="71" spans="1:8" x14ac:dyDescent="0.25">
      <c r="A71" s="7" t="s">
        <v>53</v>
      </c>
      <c r="C71" s="23"/>
      <c r="E71" s="23">
        <f>SUM(E67:E70)</f>
        <v>77.38000000000001</v>
      </c>
      <c r="G71" s="12">
        <f>SUM(G67:G70)</f>
        <v>0</v>
      </c>
      <c r="H71" s="12">
        <f t="shared" si="4"/>
        <v>77.38</v>
      </c>
    </row>
    <row r="72" spans="1:8" x14ac:dyDescent="0.25">
      <c r="A72" s="7" t="s">
        <v>54</v>
      </c>
      <c r="C72" s="23"/>
      <c r="E72" s="23">
        <f>+E63+E71</f>
        <v>436.52999999999992</v>
      </c>
      <c r="G72" s="12">
        <f>+G63+G71</f>
        <v>0</v>
      </c>
      <c r="H72" s="12">
        <f t="shared" si="4"/>
        <v>436.53</v>
      </c>
    </row>
    <row r="73" spans="1:8" x14ac:dyDescent="0.25">
      <c r="A73" s="7" t="s">
        <v>55</v>
      </c>
      <c r="C73" s="23"/>
      <c r="E73" s="23">
        <f>+E8-E72</f>
        <v>137.19000000000011</v>
      </c>
      <c r="G73" s="12">
        <f>+G8-G72</f>
        <v>0</v>
      </c>
      <c r="H73" s="12">
        <f t="shared" si="4"/>
        <v>137.19</v>
      </c>
    </row>
    <row r="74" spans="1:8" x14ac:dyDescent="0.25">
      <c r="A74" t="s">
        <v>119</v>
      </c>
      <c r="C74" s="23"/>
      <c r="E74" s="23"/>
    </row>
    <row r="75" spans="1:8" x14ac:dyDescent="0.25">
      <c r="A75" t="s">
        <v>424</v>
      </c>
      <c r="C75" s="23"/>
      <c r="E75" s="23"/>
    </row>
    <row r="76" spans="1:8" x14ac:dyDescent="0.25">
      <c r="C76" s="23"/>
      <c r="E76" s="23"/>
    </row>
    <row r="77" spans="1:8" x14ac:dyDescent="0.25">
      <c r="A77" s="7" t="s">
        <v>120</v>
      </c>
      <c r="C77" s="23"/>
      <c r="E77" s="23"/>
    </row>
    <row r="78" spans="1:8" x14ac:dyDescent="0.25">
      <c r="A78" s="7" t="s">
        <v>121</v>
      </c>
      <c r="C78" s="23"/>
      <c r="E78" s="23"/>
    </row>
    <row r="98" spans="1:8" x14ac:dyDescent="0.25">
      <c r="A98" t="str" cm="1">
        <f t="array" aca="1" ref="A98" ca="1">MID(CELL("filename",A1),FIND("]",CELL("filename",A1))+1,256)</f>
        <v>soy13</v>
      </c>
    </row>
    <row r="99" spans="1:8" x14ac:dyDescent="0.25">
      <c r="A99" s="7" t="s">
        <v>50</v>
      </c>
      <c r="E99" s="25">
        <f>VLOOKUP(A99,$A$1:$H$98,5,FALSE)</f>
        <v>359.14999999999992</v>
      </c>
    </row>
    <row r="100" spans="1:8" x14ac:dyDescent="0.25">
      <c r="A100" s="7" t="s">
        <v>288</v>
      </c>
      <c r="E100" s="25">
        <f>VLOOKUP(A100,$A$1:$H$98,5,FALSE)</f>
        <v>77.38000000000001</v>
      </c>
    </row>
    <row r="101" spans="1:8" x14ac:dyDescent="0.25">
      <c r="A101" s="7" t="s">
        <v>289</v>
      </c>
      <c r="E101" s="25">
        <f t="shared" ref="E101:E102" si="5">VLOOKUP(A101,$A$1:$H$98,5,FALSE)</f>
        <v>436.52999999999992</v>
      </c>
    </row>
    <row r="102" spans="1:8" x14ac:dyDescent="0.25">
      <c r="A102" s="7" t="s">
        <v>55</v>
      </c>
      <c r="E102" s="25">
        <f t="shared" si="5"/>
        <v>137.19000000000011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0043-7AFD-4F3B-88F5-72752539D998}">
  <sheetPr codeName="Sheet81"/>
  <dimension ref="A1:H116"/>
  <sheetViews>
    <sheetView topLeftCell="A4" workbookViewId="0">
      <selection activeCell="A104" sqref="A104:M127"/>
    </sheetView>
  </sheetViews>
  <sheetFormatPr defaultRowHeight="15" x14ac:dyDescent="0.25"/>
  <cols>
    <col min="1" max="1" width="25.7109375" customWidth="1"/>
  </cols>
  <sheetData>
    <row r="1" spans="1:8" x14ac:dyDescent="0.25">
      <c r="A1" s="81" t="s">
        <v>226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373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487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10</v>
      </c>
      <c r="B7" s="9" t="s">
        <v>123</v>
      </c>
      <c r="C7" s="28">
        <f>IF(Calculator!B7="Soybeans",Calculator!B15,IF(Calculator!B20="Soybeans",Calculator!B28,13.66))</f>
        <v>13.66</v>
      </c>
      <c r="D7" s="29">
        <f>IF(Calculator!B7="Soybeans",Calculator!B11,IF(Calculator!B20="Soybeans",Calculator!B24,42))</f>
        <v>42</v>
      </c>
      <c r="E7" s="22">
        <f>ROUND(C7*D7,2)</f>
        <v>573.72</v>
      </c>
      <c r="F7" s="11">
        <v>0</v>
      </c>
      <c r="G7" s="22">
        <f>ROUND(E7*F7,2)</f>
        <v>0</v>
      </c>
      <c r="H7" s="22">
        <f>ROUND(E7-G7,2)</f>
        <v>573.72</v>
      </c>
    </row>
    <row r="8" spans="1:8" x14ac:dyDescent="0.25">
      <c r="A8" s="7" t="s">
        <v>11</v>
      </c>
      <c r="C8" s="23"/>
      <c r="E8" s="23">
        <f>SUM(E7:E7)</f>
        <v>573.72</v>
      </c>
      <c r="G8" s="12">
        <f>SUM(G7:G7)</f>
        <v>0</v>
      </c>
      <c r="H8" s="12">
        <f>ROUND(E8-G8,2)</f>
        <v>573.72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3</v>
      </c>
      <c r="E12" s="23">
        <f>ROUND(C12*D12,2)</f>
        <v>24.15</v>
      </c>
      <c r="F12" s="16">
        <v>0</v>
      </c>
      <c r="G12" s="23">
        <f>ROUND(E12*F12,2)</f>
        <v>0</v>
      </c>
      <c r="H12" s="23">
        <f>ROUND(E12-G12,2)</f>
        <v>24.15</v>
      </c>
    </row>
    <row r="13" spans="1:8" x14ac:dyDescent="0.25">
      <c r="A13" s="13" t="s">
        <v>20</v>
      </c>
      <c r="C13" s="23"/>
      <c r="E13" s="23"/>
    </row>
    <row r="14" spans="1:8" x14ac:dyDescent="0.25">
      <c r="A14" s="14" t="s">
        <v>124</v>
      </c>
      <c r="B14" s="14" t="s">
        <v>21</v>
      </c>
      <c r="C14" s="15">
        <v>29.1</v>
      </c>
      <c r="D14" s="14">
        <v>0.87</v>
      </c>
      <c r="E14" s="23">
        <f>ROUND(C14*D14,2)</f>
        <v>25.32</v>
      </c>
      <c r="F14" s="16">
        <v>0</v>
      </c>
      <c r="G14" s="23">
        <f>ROUND(E14*F14,2)</f>
        <v>0</v>
      </c>
      <c r="H14" s="23">
        <f>ROUND(E14-G14,2)</f>
        <v>25.32</v>
      </c>
    </row>
    <row r="15" spans="1:8" x14ac:dyDescent="0.25">
      <c r="A15" s="14" t="s">
        <v>22</v>
      </c>
      <c r="B15" s="14" t="s">
        <v>21</v>
      </c>
      <c r="C15" s="15">
        <v>27.09</v>
      </c>
      <c r="D15" s="14">
        <v>1.33</v>
      </c>
      <c r="E15" s="23">
        <f>ROUND(C15*D15,2)</f>
        <v>36.03</v>
      </c>
      <c r="F15" s="16">
        <v>0</v>
      </c>
      <c r="G15" s="23">
        <f>ROUND(E15*F15,2)</f>
        <v>0</v>
      </c>
      <c r="H15" s="23">
        <f>ROUND(E15-G15,2)</f>
        <v>36.03</v>
      </c>
    </row>
    <row r="16" spans="1:8" x14ac:dyDescent="0.25">
      <c r="A16" s="13" t="s">
        <v>23</v>
      </c>
      <c r="C16" s="23"/>
      <c r="E16" s="23"/>
    </row>
    <row r="17" spans="1:8" x14ac:dyDescent="0.25">
      <c r="A17" s="14" t="s">
        <v>319</v>
      </c>
      <c r="B17" s="14" t="s">
        <v>18</v>
      </c>
      <c r="C17" s="15">
        <v>4.46</v>
      </c>
      <c r="D17" s="14">
        <v>1.6</v>
      </c>
      <c r="E17" s="23">
        <f>ROUND(C17*D17,2)</f>
        <v>7.14</v>
      </c>
      <c r="F17" s="16">
        <v>0</v>
      </c>
      <c r="G17" s="23">
        <f>ROUND(E17*F17,2)</f>
        <v>0</v>
      </c>
      <c r="H17" s="23">
        <f>ROUND(E17-G17,2)</f>
        <v>7.14</v>
      </c>
    </row>
    <row r="18" spans="1:8" x14ac:dyDescent="0.25">
      <c r="A18" s="13" t="s">
        <v>24</v>
      </c>
      <c r="C18" s="23"/>
      <c r="E18" s="23"/>
    </row>
    <row r="19" spans="1:8" x14ac:dyDescent="0.25">
      <c r="A19" s="14" t="s">
        <v>139</v>
      </c>
      <c r="B19" s="14" t="s">
        <v>26</v>
      </c>
      <c r="C19" s="15">
        <v>10.19</v>
      </c>
      <c r="D19" s="14">
        <v>2</v>
      </c>
      <c r="E19" s="23">
        <f>ROUND(C19*D19,2)</f>
        <v>20.38</v>
      </c>
      <c r="F19" s="16">
        <v>0</v>
      </c>
      <c r="G19" s="23">
        <f>ROUND(E19*F19,2)</f>
        <v>0</v>
      </c>
      <c r="H19" s="23">
        <f>ROUND(E19-G19,2)</f>
        <v>20.38</v>
      </c>
    </row>
    <row r="20" spans="1:8" x14ac:dyDescent="0.25">
      <c r="A20" s="14" t="s">
        <v>105</v>
      </c>
      <c r="B20" s="14" t="s">
        <v>18</v>
      </c>
      <c r="C20" s="15">
        <v>0.32</v>
      </c>
      <c r="D20" s="14">
        <v>32</v>
      </c>
      <c r="E20" s="23">
        <f>ROUND(C20*D20,2)</f>
        <v>10.24</v>
      </c>
      <c r="F20" s="16">
        <v>0</v>
      </c>
      <c r="G20" s="23">
        <f>ROUND(E20*F20,2)</f>
        <v>0</v>
      </c>
      <c r="H20" s="23">
        <f>ROUND(E20-G20,2)</f>
        <v>10.24</v>
      </c>
    </row>
    <row r="21" spans="1:8" x14ac:dyDescent="0.25">
      <c r="A21" s="14" t="s">
        <v>25</v>
      </c>
      <c r="B21" s="14" t="s">
        <v>18</v>
      </c>
      <c r="C21" s="15">
        <v>0.12</v>
      </c>
      <c r="D21" s="14">
        <v>32</v>
      </c>
      <c r="E21" s="23">
        <f>ROUND(C21*D21,2)</f>
        <v>3.84</v>
      </c>
      <c r="F21" s="16">
        <v>0</v>
      </c>
      <c r="G21" s="23">
        <f>ROUND(E21*F21,2)</f>
        <v>0</v>
      </c>
      <c r="H21" s="23">
        <f>ROUND(E21-G21,2)</f>
        <v>3.84</v>
      </c>
    </row>
    <row r="22" spans="1:8" x14ac:dyDescent="0.25">
      <c r="A22" s="14" t="s">
        <v>369</v>
      </c>
      <c r="B22" s="14" t="s">
        <v>18</v>
      </c>
      <c r="C22" s="15">
        <v>1.06</v>
      </c>
      <c r="D22" s="14">
        <v>12.8</v>
      </c>
      <c r="E22" s="23">
        <f>ROUND(C22*D22,2)</f>
        <v>13.57</v>
      </c>
      <c r="F22" s="16">
        <v>0</v>
      </c>
      <c r="G22" s="23">
        <f>ROUND(E22*F22,2)</f>
        <v>0</v>
      </c>
      <c r="H22" s="23">
        <f>ROUND(E22-G22,2)</f>
        <v>13.57</v>
      </c>
    </row>
    <row r="23" spans="1:8" x14ac:dyDescent="0.25">
      <c r="A23" s="14" t="s">
        <v>74</v>
      </c>
      <c r="B23" s="14" t="s">
        <v>26</v>
      </c>
      <c r="C23" s="15">
        <v>10.11</v>
      </c>
      <c r="D23" s="14">
        <v>1</v>
      </c>
      <c r="E23" s="23">
        <f>ROUND(C23*D23,2)</f>
        <v>10.11</v>
      </c>
      <c r="F23" s="16">
        <v>0</v>
      </c>
      <c r="G23" s="23">
        <f>ROUND(E23*F23,2)</f>
        <v>0</v>
      </c>
      <c r="H23" s="23">
        <f>ROUND(E23-G23,2)</f>
        <v>10.11</v>
      </c>
    </row>
    <row r="24" spans="1:8" x14ac:dyDescent="0.25">
      <c r="A24" s="13" t="s">
        <v>27</v>
      </c>
      <c r="C24" s="23"/>
      <c r="E24" s="23"/>
    </row>
    <row r="25" spans="1:8" x14ac:dyDescent="0.25">
      <c r="A25" s="14" t="s">
        <v>140</v>
      </c>
      <c r="B25" s="14" t="s">
        <v>29</v>
      </c>
      <c r="C25" s="15">
        <v>6.75</v>
      </c>
      <c r="D25" s="14">
        <v>0.75</v>
      </c>
      <c r="E25" s="23">
        <f>ROUND(C25*D25,2)</f>
        <v>5.0599999999999996</v>
      </c>
      <c r="F25" s="16">
        <v>0</v>
      </c>
      <c r="G25" s="23">
        <f>ROUND(E25*F25,2)</f>
        <v>0</v>
      </c>
      <c r="H25" s="23">
        <f>ROUND(E25-G25,2)</f>
        <v>5.0599999999999996</v>
      </c>
    </row>
    <row r="26" spans="1:8" x14ac:dyDescent="0.25">
      <c r="A26" s="14" t="s">
        <v>218</v>
      </c>
      <c r="B26" s="14" t="s">
        <v>219</v>
      </c>
      <c r="C26" s="15">
        <v>1.47</v>
      </c>
      <c r="D26" s="14">
        <v>14</v>
      </c>
      <c r="E26" s="23">
        <f>ROUND(C26*D26,2)</f>
        <v>20.58</v>
      </c>
      <c r="F26" s="16">
        <v>0</v>
      </c>
      <c r="G26" s="23">
        <f>ROUND(E26*F26,2)</f>
        <v>0</v>
      </c>
      <c r="H26" s="23">
        <f>ROUND(E26-G26,2)</f>
        <v>20.58</v>
      </c>
    </row>
    <row r="27" spans="1:8" x14ac:dyDescent="0.25">
      <c r="A27" s="14" t="s">
        <v>110</v>
      </c>
      <c r="B27" s="14" t="s">
        <v>18</v>
      </c>
      <c r="C27" s="15">
        <v>0.48</v>
      </c>
      <c r="D27" s="14">
        <v>6.4</v>
      </c>
      <c r="E27" s="23">
        <f>ROUND(C27*D27,2)</f>
        <v>3.07</v>
      </c>
      <c r="F27" s="16">
        <v>0</v>
      </c>
      <c r="G27" s="23">
        <f>ROUND(E27*F27,2)</f>
        <v>0</v>
      </c>
      <c r="H27" s="23">
        <f>ROUND(E27-G27,2)</f>
        <v>3.07</v>
      </c>
    </row>
    <row r="28" spans="1:8" x14ac:dyDescent="0.25">
      <c r="A28" s="14" t="s">
        <v>141</v>
      </c>
      <c r="B28" s="14" t="s">
        <v>48</v>
      </c>
      <c r="C28" s="15">
        <v>8</v>
      </c>
      <c r="D28" s="14">
        <v>1</v>
      </c>
      <c r="E28" s="23">
        <f>ROUND(C28*D28,2)</f>
        <v>8</v>
      </c>
      <c r="F28" s="16">
        <v>0</v>
      </c>
      <c r="G28" s="23">
        <f>ROUND(E28*F28,2)</f>
        <v>0</v>
      </c>
      <c r="H28" s="23">
        <f>ROUND(E28-G28,2)</f>
        <v>8</v>
      </c>
    </row>
    <row r="29" spans="1:8" x14ac:dyDescent="0.25">
      <c r="A29" s="13" t="s">
        <v>33</v>
      </c>
      <c r="C29" s="23"/>
      <c r="E29" s="23"/>
    </row>
    <row r="30" spans="1:8" x14ac:dyDescent="0.25">
      <c r="A30" s="14" t="s">
        <v>142</v>
      </c>
      <c r="B30" s="14" t="s">
        <v>29</v>
      </c>
      <c r="C30" s="15">
        <v>1.1599999999999999</v>
      </c>
      <c r="D30" s="14">
        <v>50</v>
      </c>
      <c r="E30" s="23">
        <f>ROUND(C30*D30,2)</f>
        <v>58</v>
      </c>
      <c r="F30" s="16">
        <v>0</v>
      </c>
      <c r="G30" s="23">
        <f>ROUND(E30*F30,2)</f>
        <v>0</v>
      </c>
      <c r="H30" s="23">
        <f>ROUND(E30-G30,2)</f>
        <v>58</v>
      </c>
    </row>
    <row r="31" spans="1:8" x14ac:dyDescent="0.25">
      <c r="A31" s="13" t="s">
        <v>113</v>
      </c>
      <c r="C31" s="23"/>
      <c r="E31" s="23"/>
    </row>
    <row r="32" spans="1:8" x14ac:dyDescent="0.25">
      <c r="A32" s="14" t="s">
        <v>114</v>
      </c>
      <c r="B32" s="14" t="s">
        <v>26</v>
      </c>
      <c r="C32" s="15">
        <v>3.3</v>
      </c>
      <c r="D32" s="14">
        <v>0.5</v>
      </c>
      <c r="E32" s="23">
        <f>ROUND(C32*D32,2)</f>
        <v>1.65</v>
      </c>
      <c r="F32" s="16">
        <v>0</v>
      </c>
      <c r="G32" s="23">
        <f>ROUND(E32*F32,2)</f>
        <v>0</v>
      </c>
      <c r="H32" s="23">
        <f>ROUND(E32-G32,2)</f>
        <v>1.65</v>
      </c>
    </row>
    <row r="33" spans="1:8" x14ac:dyDescent="0.25">
      <c r="A33" s="13" t="s">
        <v>61</v>
      </c>
      <c r="C33" s="23"/>
      <c r="E33" s="23"/>
    </row>
    <row r="34" spans="1:8" x14ac:dyDescent="0.25">
      <c r="A34" s="14" t="s">
        <v>62</v>
      </c>
      <c r="B34" s="14" t="s">
        <v>48</v>
      </c>
      <c r="C34" s="15">
        <v>9</v>
      </c>
      <c r="D34" s="14">
        <v>1</v>
      </c>
      <c r="E34" s="23">
        <f>ROUND(C34*D34,2)</f>
        <v>9</v>
      </c>
      <c r="F34" s="16">
        <v>0</v>
      </c>
      <c r="G34" s="23">
        <f>ROUND(E34*F34,2)</f>
        <v>0</v>
      </c>
      <c r="H34" s="23">
        <f>ROUND(E34-G34,2)</f>
        <v>9</v>
      </c>
    </row>
    <row r="35" spans="1:8" x14ac:dyDescent="0.25">
      <c r="A35" s="13" t="s">
        <v>130</v>
      </c>
      <c r="C35" s="23"/>
      <c r="E35" s="23"/>
    </row>
    <row r="36" spans="1:8" x14ac:dyDescent="0.25">
      <c r="A36" s="14" t="s">
        <v>143</v>
      </c>
      <c r="B36" s="14" t="s">
        <v>123</v>
      </c>
      <c r="C36" s="15">
        <v>0.28999999999999998</v>
      </c>
      <c r="D36" s="14">
        <v>25</v>
      </c>
      <c r="E36" s="23">
        <f>ROUND(C36*D36,2)</f>
        <v>7.25</v>
      </c>
      <c r="F36" s="16">
        <v>0</v>
      </c>
      <c r="G36" s="23">
        <f>ROUND(E36*F36,2)</f>
        <v>0</v>
      </c>
      <c r="H36" s="23">
        <f>ROUND(E36-G36,2)</f>
        <v>7.25</v>
      </c>
    </row>
    <row r="37" spans="1:8" x14ac:dyDescent="0.25">
      <c r="A37" s="13" t="s">
        <v>34</v>
      </c>
      <c r="C37" s="23"/>
      <c r="E37" s="23"/>
    </row>
    <row r="38" spans="1:8" x14ac:dyDescent="0.25">
      <c r="A38" s="14" t="s">
        <v>35</v>
      </c>
      <c r="B38" s="14" t="s">
        <v>36</v>
      </c>
      <c r="C38" s="15">
        <v>51.39</v>
      </c>
      <c r="D38" s="14">
        <v>0.33300000000000002</v>
      </c>
      <c r="E38" s="23">
        <f>ROUND(C38*D38,2)</f>
        <v>17.11</v>
      </c>
      <c r="F38" s="16">
        <v>0</v>
      </c>
      <c r="G38" s="23">
        <f>ROUND(E38*F38,2)</f>
        <v>0</v>
      </c>
      <c r="H38" s="23">
        <f>ROUND(E38-G38,2)</f>
        <v>17.11</v>
      </c>
    </row>
    <row r="39" spans="1:8" x14ac:dyDescent="0.25">
      <c r="A39" s="13" t="s">
        <v>115</v>
      </c>
      <c r="C39" s="23"/>
      <c r="E39" s="23"/>
    </row>
    <row r="40" spans="1:8" x14ac:dyDescent="0.25">
      <c r="A40" s="14" t="s">
        <v>144</v>
      </c>
      <c r="B40" s="14" t="s">
        <v>48</v>
      </c>
      <c r="C40" s="15">
        <v>6.5</v>
      </c>
      <c r="D40" s="14">
        <v>1</v>
      </c>
      <c r="E40" s="23">
        <f>ROUND(C40*D40,2)</f>
        <v>6.5</v>
      </c>
      <c r="F40" s="16">
        <v>0</v>
      </c>
      <c r="G40" s="23">
        <f>ROUND(E40*F40,2)</f>
        <v>0</v>
      </c>
      <c r="H40" s="23">
        <f>ROUND(E40-G40,2)</f>
        <v>6.5</v>
      </c>
    </row>
    <row r="41" spans="1:8" x14ac:dyDescent="0.25">
      <c r="A41" s="13" t="s">
        <v>145</v>
      </c>
      <c r="C41" s="23"/>
      <c r="E41" s="23"/>
    </row>
    <row r="42" spans="1:8" x14ac:dyDescent="0.25">
      <c r="A42" s="14" t="s">
        <v>146</v>
      </c>
      <c r="B42" s="14" t="s">
        <v>48</v>
      </c>
      <c r="C42" s="15">
        <v>1.55</v>
      </c>
      <c r="D42" s="14">
        <v>1</v>
      </c>
      <c r="E42" s="23">
        <f>ROUND(C42*D42,2)</f>
        <v>1.55</v>
      </c>
      <c r="F42" s="16">
        <v>0</v>
      </c>
      <c r="G42" s="23">
        <f>ROUND(E42*F42,2)</f>
        <v>0</v>
      </c>
      <c r="H42" s="23">
        <f>ROUND(E42-G42,2)</f>
        <v>1.55</v>
      </c>
    </row>
    <row r="43" spans="1:8" x14ac:dyDescent="0.25">
      <c r="A43" s="13" t="s">
        <v>117</v>
      </c>
      <c r="C43" s="23"/>
      <c r="E43" s="23"/>
    </row>
    <row r="44" spans="1:8" x14ac:dyDescent="0.25">
      <c r="A44" s="14" t="s">
        <v>118</v>
      </c>
      <c r="B44" s="14" t="s">
        <v>48</v>
      </c>
      <c r="C44" s="15">
        <v>10</v>
      </c>
      <c r="D44" s="14">
        <v>0.33300000000000002</v>
      </c>
      <c r="E44" s="23">
        <f>ROUND(C44*D44,2)</f>
        <v>3.33</v>
      </c>
      <c r="F44" s="16">
        <v>0</v>
      </c>
      <c r="G44" s="23">
        <f>ROUND(E44*F44,2)</f>
        <v>0</v>
      </c>
      <c r="H44" s="23">
        <f>ROUND(E44-G44,2)</f>
        <v>3.33</v>
      </c>
    </row>
    <row r="45" spans="1:8" x14ac:dyDescent="0.25">
      <c r="A45" s="13" t="s">
        <v>37</v>
      </c>
      <c r="C45" s="23"/>
      <c r="E45" s="23"/>
    </row>
    <row r="46" spans="1:8" x14ac:dyDescent="0.25">
      <c r="A46" s="14" t="s">
        <v>38</v>
      </c>
      <c r="B46" s="14" t="s">
        <v>39</v>
      </c>
      <c r="C46" s="15">
        <v>18.690000000000001</v>
      </c>
      <c r="D46" s="14">
        <v>7.1999999999999995E-2</v>
      </c>
      <c r="E46" s="23">
        <f>ROUND(C46*D46,2)</f>
        <v>1.35</v>
      </c>
      <c r="F46" s="16">
        <v>0</v>
      </c>
      <c r="G46" s="23">
        <f>ROUND(E46*F46,2)</f>
        <v>0</v>
      </c>
      <c r="H46" s="23">
        <f>ROUND(E46-G46,2)</f>
        <v>1.35</v>
      </c>
    </row>
    <row r="47" spans="1:8" x14ac:dyDescent="0.25">
      <c r="A47" s="14" t="s">
        <v>133</v>
      </c>
      <c r="B47" s="14" t="s">
        <v>39</v>
      </c>
      <c r="C47" s="15">
        <v>18.690000000000001</v>
      </c>
      <c r="D47" s="14">
        <v>8.5099999999999995E-2</v>
      </c>
      <c r="E47" s="23">
        <f>ROUND(C47*D47,2)</f>
        <v>1.59</v>
      </c>
      <c r="F47" s="16">
        <v>0</v>
      </c>
      <c r="G47" s="23">
        <f>ROUND(E47*F47,2)</f>
        <v>0</v>
      </c>
      <c r="H47" s="23">
        <f>ROUND(E47-G47,2)</f>
        <v>1.59</v>
      </c>
    </row>
    <row r="48" spans="1:8" x14ac:dyDescent="0.25">
      <c r="A48" s="14" t="s">
        <v>91</v>
      </c>
      <c r="B48" s="14" t="s">
        <v>39</v>
      </c>
      <c r="C48" s="15">
        <v>18.690000000000001</v>
      </c>
      <c r="D48" s="14">
        <v>1.18E-2</v>
      </c>
      <c r="E48" s="23">
        <f>ROUND(C48*D48,2)</f>
        <v>0.22</v>
      </c>
      <c r="F48" s="16">
        <v>0</v>
      </c>
      <c r="G48" s="23">
        <f>ROUND(E48*F48,2)</f>
        <v>0</v>
      </c>
      <c r="H48" s="23">
        <f>ROUND(E48-G48,2)</f>
        <v>0.22</v>
      </c>
    </row>
    <row r="49" spans="1:8" x14ac:dyDescent="0.25">
      <c r="A49" s="13" t="s">
        <v>43</v>
      </c>
      <c r="C49" s="23"/>
      <c r="E49" s="23"/>
    </row>
    <row r="50" spans="1:8" x14ac:dyDescent="0.25">
      <c r="A50" s="14" t="s">
        <v>42</v>
      </c>
      <c r="B50" s="14" t="s">
        <v>39</v>
      </c>
      <c r="C50" s="15">
        <v>9.06</v>
      </c>
      <c r="D50" s="14">
        <v>5.0799999999999998E-2</v>
      </c>
      <c r="E50" s="23">
        <f>ROUND(C50*D50,2)</f>
        <v>0.46</v>
      </c>
      <c r="F50" s="16">
        <v>0</v>
      </c>
      <c r="G50" s="23">
        <f>ROUND(E50*F50,2)</f>
        <v>0</v>
      </c>
      <c r="H50" s="23">
        <f>ROUND(E50-G50,2)</f>
        <v>0.46</v>
      </c>
    </row>
    <row r="51" spans="1:8" x14ac:dyDescent="0.25">
      <c r="A51" s="14" t="s">
        <v>91</v>
      </c>
      <c r="B51" s="14" t="s">
        <v>39</v>
      </c>
      <c r="C51" s="15">
        <v>9.06</v>
      </c>
      <c r="D51" s="14">
        <v>5.8999999999999999E-3</v>
      </c>
      <c r="E51" s="23">
        <f>ROUND(C51*D51,2)</f>
        <v>0.05</v>
      </c>
      <c r="F51" s="16">
        <v>0</v>
      </c>
      <c r="G51" s="23">
        <f>ROUND(E51*F51,2)</f>
        <v>0</v>
      </c>
      <c r="H51" s="23">
        <f>ROUND(E51-G51,2)</f>
        <v>0.05</v>
      </c>
    </row>
    <row r="52" spans="1:8" x14ac:dyDescent="0.25">
      <c r="A52" s="14" t="s">
        <v>44</v>
      </c>
      <c r="B52" s="14" t="s">
        <v>39</v>
      </c>
      <c r="C52" s="15">
        <v>18.72</v>
      </c>
      <c r="D52" s="14">
        <v>0.14530000000000001</v>
      </c>
      <c r="E52" s="23">
        <f>ROUND(C52*D52,2)</f>
        <v>2.72</v>
      </c>
      <c r="F52" s="16">
        <v>0</v>
      </c>
      <c r="G52" s="23">
        <f>ROUND(E52*F52,2)</f>
        <v>0</v>
      </c>
      <c r="H52" s="23">
        <f>ROUND(E52-G52,2)</f>
        <v>2.72</v>
      </c>
    </row>
    <row r="53" spans="1:8" x14ac:dyDescent="0.25">
      <c r="A53" s="13" t="s">
        <v>45</v>
      </c>
      <c r="C53" s="23"/>
      <c r="E53" s="23"/>
    </row>
    <row r="54" spans="1:8" x14ac:dyDescent="0.25">
      <c r="A54" s="14" t="s">
        <v>38</v>
      </c>
      <c r="B54" s="14" t="s">
        <v>19</v>
      </c>
      <c r="C54" s="15">
        <v>2.86</v>
      </c>
      <c r="D54" s="14">
        <v>1.1121000000000001</v>
      </c>
      <c r="E54" s="23">
        <f>ROUND(C54*D54,2)</f>
        <v>3.18</v>
      </c>
      <c r="F54" s="16">
        <v>0</v>
      </c>
      <c r="G54" s="23">
        <f>ROUND(E54*F54,2)</f>
        <v>0</v>
      </c>
      <c r="H54" s="23">
        <f>ROUND(E54-G54,2)</f>
        <v>3.18</v>
      </c>
    </row>
    <row r="55" spans="1:8" x14ac:dyDescent="0.25">
      <c r="A55" s="14" t="s">
        <v>133</v>
      </c>
      <c r="B55" s="14" t="s">
        <v>19</v>
      </c>
      <c r="C55" s="15">
        <v>2.86</v>
      </c>
      <c r="D55" s="14">
        <v>1.4244000000000001</v>
      </c>
      <c r="E55" s="23">
        <f>ROUND(C55*D55,2)</f>
        <v>4.07</v>
      </c>
      <c r="F55" s="16">
        <v>0</v>
      </c>
      <c r="G55" s="23">
        <f>ROUND(E55*F55,2)</f>
        <v>0</v>
      </c>
      <c r="H55" s="23">
        <f>ROUND(E55-G55,2)</f>
        <v>4.07</v>
      </c>
    </row>
    <row r="56" spans="1:8" x14ac:dyDescent="0.25">
      <c r="A56" s="14" t="s">
        <v>91</v>
      </c>
      <c r="B56" s="14" t="s">
        <v>19</v>
      </c>
      <c r="C56" s="15">
        <v>2.86</v>
      </c>
      <c r="D56" s="14">
        <v>0.1497</v>
      </c>
      <c r="E56" s="23">
        <f>ROUND(C56*D56,2)</f>
        <v>0.43</v>
      </c>
      <c r="F56" s="16">
        <v>0</v>
      </c>
      <c r="G56" s="23">
        <f>ROUND(E56*F56,2)</f>
        <v>0</v>
      </c>
      <c r="H56" s="23">
        <f>ROUND(E56-G56,2)</f>
        <v>0.43</v>
      </c>
    </row>
    <row r="57" spans="1:8" x14ac:dyDescent="0.25">
      <c r="A57" s="13" t="s">
        <v>47</v>
      </c>
      <c r="C57" s="23"/>
      <c r="E57" s="23"/>
    </row>
    <row r="58" spans="1:8" x14ac:dyDescent="0.25">
      <c r="A58" s="14" t="s">
        <v>42</v>
      </c>
      <c r="B58" s="14" t="s">
        <v>48</v>
      </c>
      <c r="C58" s="15">
        <v>5.24</v>
      </c>
      <c r="D58" s="14">
        <v>1</v>
      </c>
      <c r="E58" s="23">
        <f>ROUND(C58*D58,2)</f>
        <v>5.24</v>
      </c>
      <c r="F58" s="16">
        <v>0</v>
      </c>
      <c r="G58" s="23">
        <f>ROUND(E58*F58,2)</f>
        <v>0</v>
      </c>
      <c r="H58" s="23">
        <f t="shared" ref="H58:H64" si="0">ROUND(E58-G58,2)</f>
        <v>5.24</v>
      </c>
    </row>
    <row r="59" spans="1:8" x14ac:dyDescent="0.25">
      <c r="A59" s="14" t="s">
        <v>38</v>
      </c>
      <c r="B59" s="14" t="s">
        <v>48</v>
      </c>
      <c r="C59" s="15">
        <v>0.88</v>
      </c>
      <c r="D59" s="14">
        <v>1</v>
      </c>
      <c r="E59" s="23">
        <f>ROUND(C59*D59,2)</f>
        <v>0.88</v>
      </c>
      <c r="F59" s="16">
        <v>0</v>
      </c>
      <c r="G59" s="23">
        <f>ROUND(E59*F59,2)</f>
        <v>0</v>
      </c>
      <c r="H59" s="23">
        <f t="shared" si="0"/>
        <v>0.88</v>
      </c>
    </row>
    <row r="60" spans="1:8" x14ac:dyDescent="0.25">
      <c r="A60" s="14" t="s">
        <v>133</v>
      </c>
      <c r="B60" s="14" t="s">
        <v>48</v>
      </c>
      <c r="C60" s="15">
        <v>4.7699999999999996</v>
      </c>
      <c r="D60" s="14">
        <v>1</v>
      </c>
      <c r="E60" s="23">
        <f>ROUND(C60*D60,2)</f>
        <v>4.7699999999999996</v>
      </c>
      <c r="F60" s="16">
        <v>0</v>
      </c>
      <c r="G60" s="23">
        <f>ROUND(E60*F60,2)</f>
        <v>0</v>
      </c>
      <c r="H60" s="23">
        <f t="shared" si="0"/>
        <v>4.7699999999999996</v>
      </c>
    </row>
    <row r="61" spans="1:8" x14ac:dyDescent="0.25">
      <c r="A61" s="14" t="s">
        <v>91</v>
      </c>
      <c r="B61" s="14" t="s">
        <v>48</v>
      </c>
      <c r="C61" s="15">
        <v>0.22</v>
      </c>
      <c r="D61" s="14">
        <v>1</v>
      </c>
      <c r="E61" s="23">
        <f>ROUND(C61*D61,2)</f>
        <v>0.22</v>
      </c>
      <c r="F61" s="16">
        <v>0</v>
      </c>
      <c r="G61" s="23">
        <f>ROUND(E61*F61,2)</f>
        <v>0</v>
      </c>
      <c r="H61" s="23">
        <f t="shared" si="0"/>
        <v>0.22</v>
      </c>
    </row>
    <row r="62" spans="1:8" x14ac:dyDescent="0.25">
      <c r="A62" s="9" t="s">
        <v>49</v>
      </c>
      <c r="B62" s="9" t="s">
        <v>48</v>
      </c>
      <c r="C62" s="10">
        <v>13.55</v>
      </c>
      <c r="D62" s="9">
        <v>1</v>
      </c>
      <c r="E62" s="22">
        <f>ROUND(C62*D62,2)</f>
        <v>13.55</v>
      </c>
      <c r="F62" s="11">
        <v>0</v>
      </c>
      <c r="G62" s="22">
        <f>ROUND(E62*F62,2)</f>
        <v>0</v>
      </c>
      <c r="H62" s="22">
        <f t="shared" si="0"/>
        <v>13.55</v>
      </c>
    </row>
    <row r="63" spans="1:8" x14ac:dyDescent="0.25">
      <c r="A63" s="7" t="s">
        <v>50</v>
      </c>
      <c r="C63" s="23"/>
      <c r="E63" s="23">
        <f>SUM(E12:E62)</f>
        <v>330.61000000000007</v>
      </c>
      <c r="G63" s="12">
        <f>SUM(G12:G62)</f>
        <v>0</v>
      </c>
      <c r="H63" s="12">
        <f t="shared" si="0"/>
        <v>330.61</v>
      </c>
    </row>
    <row r="64" spans="1:8" x14ac:dyDescent="0.25">
      <c r="A64" s="7" t="s">
        <v>51</v>
      </c>
      <c r="C64" s="23"/>
      <c r="E64" s="23">
        <f>+E8-E63</f>
        <v>243.10999999999996</v>
      </c>
      <c r="G64" s="12">
        <f>+G8-G63</f>
        <v>0</v>
      </c>
      <c r="H64" s="12">
        <f t="shared" si="0"/>
        <v>243.11</v>
      </c>
    </row>
    <row r="65" spans="1:8" x14ac:dyDescent="0.25">
      <c r="A65" t="s">
        <v>12</v>
      </c>
      <c r="C65" s="23"/>
      <c r="E65" s="23"/>
    </row>
    <row r="66" spans="1:8" x14ac:dyDescent="0.25">
      <c r="A66" s="7" t="s">
        <v>52</v>
      </c>
      <c r="C66" s="23"/>
      <c r="E66" s="23"/>
    </row>
    <row r="67" spans="1:8" x14ac:dyDescent="0.25">
      <c r="A67" s="14" t="s">
        <v>42</v>
      </c>
      <c r="B67" s="14" t="s">
        <v>48</v>
      </c>
      <c r="C67" s="15">
        <v>11.97</v>
      </c>
      <c r="D67" s="14">
        <v>1</v>
      </c>
      <c r="E67" s="23">
        <f>ROUND(C67*D67,2)</f>
        <v>11.97</v>
      </c>
      <c r="F67" s="16">
        <v>0</v>
      </c>
      <c r="G67" s="23">
        <f>ROUND(E67*F67,2)</f>
        <v>0</v>
      </c>
      <c r="H67" s="23">
        <f t="shared" ref="H67:H73" si="1">ROUND(E67-G67,2)</f>
        <v>11.97</v>
      </c>
    </row>
    <row r="68" spans="1:8" x14ac:dyDescent="0.25">
      <c r="A68" s="14" t="s">
        <v>38</v>
      </c>
      <c r="B68" s="14" t="s">
        <v>48</v>
      </c>
      <c r="C68" s="15">
        <v>6.82</v>
      </c>
      <c r="D68" s="14">
        <v>1</v>
      </c>
      <c r="E68" s="23">
        <f>ROUND(C68*D68,2)</f>
        <v>6.82</v>
      </c>
      <c r="F68" s="16">
        <v>0</v>
      </c>
      <c r="G68" s="23">
        <f>ROUND(E68*F68,2)</f>
        <v>0</v>
      </c>
      <c r="H68" s="23">
        <f t="shared" si="1"/>
        <v>6.82</v>
      </c>
    </row>
    <row r="69" spans="1:8" x14ac:dyDescent="0.25">
      <c r="A69" s="14" t="s">
        <v>133</v>
      </c>
      <c r="B69" s="14" t="s">
        <v>48</v>
      </c>
      <c r="C69" s="15">
        <v>22.85</v>
      </c>
      <c r="D69" s="14">
        <v>1</v>
      </c>
      <c r="E69" s="23">
        <f>ROUND(C69*D69,2)</f>
        <v>22.85</v>
      </c>
      <c r="F69" s="16">
        <v>0</v>
      </c>
      <c r="G69" s="23">
        <f>ROUND(E69*F69,2)</f>
        <v>0</v>
      </c>
      <c r="H69" s="23">
        <f t="shared" si="1"/>
        <v>22.85</v>
      </c>
    </row>
    <row r="70" spans="1:8" x14ac:dyDescent="0.25">
      <c r="A70" s="9" t="s">
        <v>91</v>
      </c>
      <c r="B70" s="9" t="s">
        <v>48</v>
      </c>
      <c r="C70" s="10">
        <v>1.76</v>
      </c>
      <c r="D70" s="9">
        <v>1</v>
      </c>
      <c r="E70" s="22">
        <f>ROUND(C70*D70,2)</f>
        <v>1.76</v>
      </c>
      <c r="F70" s="11">
        <v>0</v>
      </c>
      <c r="G70" s="22">
        <f>ROUND(E70*F70,2)</f>
        <v>0</v>
      </c>
      <c r="H70" s="22">
        <f t="shared" si="1"/>
        <v>1.76</v>
      </c>
    </row>
    <row r="71" spans="1:8" x14ac:dyDescent="0.25">
      <c r="A71" s="7" t="s">
        <v>53</v>
      </c>
      <c r="C71" s="23"/>
      <c r="E71" s="23">
        <f>SUM(E67:E70)</f>
        <v>43.4</v>
      </c>
      <c r="G71" s="12">
        <f>SUM(G67:G70)</f>
        <v>0</v>
      </c>
      <c r="H71" s="12">
        <f t="shared" si="1"/>
        <v>43.4</v>
      </c>
    </row>
    <row r="72" spans="1:8" x14ac:dyDescent="0.25">
      <c r="A72" s="7" t="s">
        <v>54</v>
      </c>
      <c r="C72" s="23"/>
      <c r="E72" s="23">
        <f>+E63+E71</f>
        <v>374.01000000000005</v>
      </c>
      <c r="G72" s="12">
        <f>+G63+G71</f>
        <v>0</v>
      </c>
      <c r="H72" s="12">
        <f t="shared" si="1"/>
        <v>374.01</v>
      </c>
    </row>
    <row r="73" spans="1:8" x14ac:dyDescent="0.25">
      <c r="A73" s="7" t="s">
        <v>55</v>
      </c>
      <c r="C73" s="23"/>
      <c r="E73" s="23">
        <f>+E8-E72</f>
        <v>199.70999999999998</v>
      </c>
      <c r="G73" s="12">
        <f>+G8-G72</f>
        <v>0</v>
      </c>
      <c r="H73" s="12">
        <f t="shared" si="1"/>
        <v>199.71</v>
      </c>
    </row>
    <row r="74" spans="1:8" x14ac:dyDescent="0.25">
      <c r="A74" t="s">
        <v>119</v>
      </c>
      <c r="C74" s="23"/>
      <c r="E74" s="23"/>
    </row>
    <row r="75" spans="1:8" x14ac:dyDescent="0.25">
      <c r="A75" t="s">
        <v>424</v>
      </c>
      <c r="C75" s="23"/>
      <c r="E75" s="23"/>
    </row>
    <row r="76" spans="1:8" x14ac:dyDescent="0.25">
      <c r="C76" s="23"/>
      <c r="E76" s="23"/>
    </row>
    <row r="77" spans="1:8" x14ac:dyDescent="0.25">
      <c r="A77" s="7" t="s">
        <v>120</v>
      </c>
      <c r="C77" s="23"/>
      <c r="E77" s="23"/>
    </row>
    <row r="78" spans="1:8" x14ac:dyDescent="0.25">
      <c r="A78" s="7" t="s">
        <v>121</v>
      </c>
      <c r="C78" s="23"/>
      <c r="E78" s="23"/>
    </row>
    <row r="98" spans="1:8" x14ac:dyDescent="0.25">
      <c r="A98" t="str" cm="1">
        <f t="array" aca="1" ref="A98" ca="1">MID(CELL("filename",A1),FIND("]",CELL("filename",A1))+1,256)</f>
        <v>soy14</v>
      </c>
    </row>
    <row r="99" spans="1:8" x14ac:dyDescent="0.25">
      <c r="A99" s="7" t="s">
        <v>50</v>
      </c>
      <c r="E99" s="25">
        <f>VLOOKUP(A99,$A$1:$H$98,5,FALSE)</f>
        <v>330.61000000000007</v>
      </c>
    </row>
    <row r="100" spans="1:8" x14ac:dyDescent="0.25">
      <c r="A100" s="7" t="s">
        <v>288</v>
      </c>
      <c r="E100" s="25">
        <f>VLOOKUP(A100,$A$1:$H$98,5,FALSE)</f>
        <v>43.4</v>
      </c>
    </row>
    <row r="101" spans="1:8" x14ac:dyDescent="0.25">
      <c r="A101" s="7" t="s">
        <v>289</v>
      </c>
      <c r="E101" s="25">
        <f t="shared" ref="E101:E102" si="2">VLOOKUP(A101,$A$1:$H$98,5,FALSE)</f>
        <v>374.01000000000005</v>
      </c>
    </row>
    <row r="102" spans="1:8" x14ac:dyDescent="0.25">
      <c r="A102" s="7" t="s">
        <v>55</v>
      </c>
      <c r="E102" s="25">
        <f t="shared" si="2"/>
        <v>199.70999999999998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2EF6-9A64-49D6-A9FF-66614C5797A0}">
  <sheetPr codeName="Sheet82"/>
  <dimension ref="A1:H116"/>
  <sheetViews>
    <sheetView topLeftCell="A43" workbookViewId="0">
      <selection activeCell="A104" sqref="A104:M127"/>
    </sheetView>
  </sheetViews>
  <sheetFormatPr defaultRowHeight="15" x14ac:dyDescent="0.25"/>
  <cols>
    <col min="1" max="1" width="23.28515625" customWidth="1"/>
    <col min="4" max="4" width="10.28515625" bestFit="1" customWidth="1"/>
    <col min="5" max="5" width="14.5703125" bestFit="1" customWidth="1"/>
    <col min="8" max="8" width="10" customWidth="1"/>
  </cols>
  <sheetData>
    <row r="1" spans="1:8" x14ac:dyDescent="0.25">
      <c r="A1" s="81" t="s">
        <v>134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384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425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2"/>
      <c r="D4" s="1"/>
      <c r="E4" s="2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  <c r="C6" s="23"/>
      <c r="E6" s="23"/>
    </row>
    <row r="7" spans="1:8" x14ac:dyDescent="0.25">
      <c r="A7" s="9" t="s">
        <v>383</v>
      </c>
      <c r="B7" s="9" t="s">
        <v>123</v>
      </c>
      <c r="C7" s="28">
        <f>IF(Calculator!B7="Wheat",Calculator!B15,IF(Calculator!B20="Wheat",Calculator!B28,6.27))</f>
        <v>6.27</v>
      </c>
      <c r="D7" s="29">
        <f>IF(Calculator!B7="Wheat",Calculator!B11,IF(Calculator!B20="Wheat",Calculator!B24,70))</f>
        <v>70</v>
      </c>
      <c r="E7" s="22">
        <f>ROUND(C7*D7,2)</f>
        <v>438.9</v>
      </c>
      <c r="F7" s="11">
        <v>0</v>
      </c>
      <c r="G7" s="22">
        <f>ROUND(E7*F7,2)</f>
        <v>0</v>
      </c>
      <c r="H7" s="22">
        <f>ROUND(E7-G7,2)</f>
        <v>438.9</v>
      </c>
    </row>
    <row r="8" spans="1:8" x14ac:dyDescent="0.25">
      <c r="A8" s="7" t="s">
        <v>11</v>
      </c>
      <c r="C8" s="23"/>
      <c r="E8" s="23">
        <f>SUM(E7:E7)</f>
        <v>438.9</v>
      </c>
      <c r="G8" s="12">
        <f>SUM(G7:G7)</f>
        <v>0</v>
      </c>
      <c r="H8" s="12">
        <f>ROUND(E8-G8,2)</f>
        <v>438.9</v>
      </c>
    </row>
    <row r="9" spans="1:8" x14ac:dyDescent="0.25">
      <c r="A9" t="s">
        <v>12</v>
      </c>
      <c r="C9" s="23"/>
      <c r="E9" s="23"/>
    </row>
    <row r="10" spans="1:8" x14ac:dyDescent="0.25">
      <c r="A10" s="7" t="s">
        <v>13</v>
      </c>
      <c r="C10" s="23"/>
      <c r="E10" s="23"/>
    </row>
    <row r="11" spans="1:8" x14ac:dyDescent="0.25">
      <c r="A11" s="13" t="s">
        <v>14</v>
      </c>
      <c r="C11" s="23"/>
      <c r="E11" s="23"/>
    </row>
    <row r="12" spans="1:8" x14ac:dyDescent="0.25">
      <c r="A12" s="14" t="s">
        <v>15</v>
      </c>
      <c r="B12" s="14" t="s">
        <v>16</v>
      </c>
      <c r="C12" s="15">
        <v>8.0500000000000007</v>
      </c>
      <c r="D12" s="14">
        <v>2</v>
      </c>
      <c r="E12" s="23">
        <f>ROUND(C12*D12,2)</f>
        <v>16.100000000000001</v>
      </c>
      <c r="F12" s="16">
        <v>0</v>
      </c>
      <c r="G12" s="23">
        <f>ROUND(E12*F12,2)</f>
        <v>0</v>
      </c>
      <c r="H12" s="23">
        <f>ROUND(E12-G12,2)</f>
        <v>16.100000000000001</v>
      </c>
    </row>
    <row r="13" spans="1:8" x14ac:dyDescent="0.25">
      <c r="A13" s="14" t="s">
        <v>57</v>
      </c>
      <c r="B13" s="14" t="s">
        <v>16</v>
      </c>
      <c r="C13" s="15">
        <v>7.5</v>
      </c>
      <c r="D13" s="14">
        <v>1</v>
      </c>
      <c r="E13" s="23">
        <f>ROUND(C13*D13,2)</f>
        <v>7.5</v>
      </c>
      <c r="F13" s="16">
        <v>0</v>
      </c>
      <c r="G13" s="23">
        <f>ROUND(E13*F13,2)</f>
        <v>0</v>
      </c>
      <c r="H13" s="23">
        <f>ROUND(E13-G13,2)</f>
        <v>7.5</v>
      </c>
    </row>
    <row r="14" spans="1:8" x14ac:dyDescent="0.25">
      <c r="A14" s="13" t="s">
        <v>20</v>
      </c>
      <c r="C14" s="23"/>
      <c r="E14" s="23"/>
    </row>
    <row r="15" spans="1:8" x14ac:dyDescent="0.25">
      <c r="A15" s="14" t="s">
        <v>153</v>
      </c>
      <c r="B15" s="14" t="s">
        <v>21</v>
      </c>
      <c r="C15" s="15">
        <v>36.68</v>
      </c>
      <c r="D15" s="14">
        <v>1</v>
      </c>
      <c r="E15" s="23">
        <f>ROUND(C15*D15,2)</f>
        <v>36.68</v>
      </c>
      <c r="F15" s="16">
        <v>0</v>
      </c>
      <c r="G15" s="23">
        <f>ROUND(E15*F15,2)</f>
        <v>0</v>
      </c>
      <c r="H15" s="23">
        <f>ROUND(E15-G15,2)</f>
        <v>36.68</v>
      </c>
    </row>
    <row r="16" spans="1:8" x14ac:dyDescent="0.25">
      <c r="A16" s="14" t="s">
        <v>22</v>
      </c>
      <c r="B16" s="14" t="s">
        <v>21</v>
      </c>
      <c r="C16" s="15">
        <v>27.09</v>
      </c>
      <c r="D16" s="14">
        <v>0.75</v>
      </c>
      <c r="E16" s="23">
        <f>ROUND(C16*D16,2)</f>
        <v>20.32</v>
      </c>
      <c r="F16" s="16">
        <v>0</v>
      </c>
      <c r="G16" s="23">
        <f>ROUND(E16*F16,2)</f>
        <v>0</v>
      </c>
      <c r="H16" s="23">
        <f>ROUND(E16-G16,2)</f>
        <v>20.32</v>
      </c>
    </row>
    <row r="17" spans="1:8" x14ac:dyDescent="0.25">
      <c r="A17" s="14" t="s">
        <v>385</v>
      </c>
      <c r="B17" s="14" t="s">
        <v>21</v>
      </c>
      <c r="C17" s="15">
        <v>38</v>
      </c>
      <c r="D17" s="14">
        <v>3.048</v>
      </c>
      <c r="E17" s="23">
        <f>ROUND(C17*D17,2)</f>
        <v>115.82</v>
      </c>
      <c r="F17" s="16">
        <v>0</v>
      </c>
      <c r="G17" s="23">
        <f>ROUND(E17*F17,2)</f>
        <v>0</v>
      </c>
      <c r="H17" s="23">
        <f>ROUND(E17-G17,2)</f>
        <v>115.82</v>
      </c>
    </row>
    <row r="18" spans="1:8" x14ac:dyDescent="0.25">
      <c r="A18" s="13" t="s">
        <v>23</v>
      </c>
      <c r="C18" s="23"/>
      <c r="E18" s="23"/>
    </row>
    <row r="19" spans="1:8" x14ac:dyDescent="0.25">
      <c r="A19" s="14" t="s">
        <v>319</v>
      </c>
      <c r="B19" s="14" t="s">
        <v>18</v>
      </c>
      <c r="C19" s="15">
        <v>4.46</v>
      </c>
      <c r="D19" s="14">
        <v>4.5</v>
      </c>
      <c r="E19" s="23">
        <f>ROUND(C19*D19,2)</f>
        <v>20.07</v>
      </c>
      <c r="F19" s="16">
        <v>0</v>
      </c>
      <c r="G19" s="23">
        <f>ROUND(E19*F19,2)</f>
        <v>0</v>
      </c>
      <c r="H19" s="23">
        <f>ROUND(E19-G19,2)</f>
        <v>20.07</v>
      </c>
    </row>
    <row r="20" spans="1:8" x14ac:dyDescent="0.25">
      <c r="A20" s="14" t="s">
        <v>401</v>
      </c>
      <c r="B20" s="14" t="s">
        <v>18</v>
      </c>
      <c r="C20" s="15">
        <v>1.48</v>
      </c>
      <c r="D20" s="14">
        <v>13.7</v>
      </c>
      <c r="E20" s="23">
        <f>ROUND(C20*D20,2)</f>
        <v>20.28</v>
      </c>
      <c r="F20" s="16">
        <v>0</v>
      </c>
      <c r="G20" s="23">
        <f>ROUND(E20*F20,2)</f>
        <v>0</v>
      </c>
      <c r="H20" s="23">
        <f>ROUND(E20-G20,2)</f>
        <v>20.28</v>
      </c>
    </row>
    <row r="21" spans="1:8" x14ac:dyDescent="0.25">
      <c r="A21" s="13" t="s">
        <v>24</v>
      </c>
      <c r="C21" s="23"/>
      <c r="E21" s="23"/>
    </row>
    <row r="22" spans="1:8" x14ac:dyDescent="0.25">
      <c r="A22" s="14" t="s">
        <v>386</v>
      </c>
      <c r="B22" s="14" t="s">
        <v>18</v>
      </c>
      <c r="C22" s="15">
        <v>2.25</v>
      </c>
      <c r="D22" s="14">
        <v>10</v>
      </c>
      <c r="E22" s="23">
        <f>ROUND(C22*D22,2)</f>
        <v>22.5</v>
      </c>
      <c r="F22" s="16">
        <v>0</v>
      </c>
      <c r="G22" s="23">
        <f>ROUND(E22*F22,2)</f>
        <v>0</v>
      </c>
      <c r="H22" s="23">
        <f>ROUND(E22-G22,2)</f>
        <v>22.5</v>
      </c>
    </row>
    <row r="23" spans="1:8" x14ac:dyDescent="0.25">
      <c r="A23" s="14" t="s">
        <v>387</v>
      </c>
      <c r="B23" s="14" t="s">
        <v>18</v>
      </c>
      <c r="C23" s="15">
        <v>14.64</v>
      </c>
      <c r="D23" s="14">
        <v>0.75</v>
      </c>
      <c r="E23" s="23">
        <f>ROUND(C23*D23,2)</f>
        <v>10.98</v>
      </c>
      <c r="F23" s="16">
        <v>0</v>
      </c>
      <c r="G23" s="23">
        <f>ROUND(E23*F23,2)</f>
        <v>0</v>
      </c>
      <c r="H23" s="23">
        <f>ROUND(E23-G23,2)</f>
        <v>10.98</v>
      </c>
    </row>
    <row r="24" spans="1:8" x14ac:dyDescent="0.25">
      <c r="A24" s="14" t="s">
        <v>388</v>
      </c>
      <c r="B24" s="14" t="s">
        <v>18</v>
      </c>
      <c r="C24" s="15">
        <v>1.71</v>
      </c>
      <c r="D24" s="14">
        <v>16.399999999999999</v>
      </c>
      <c r="E24" s="23">
        <f>ROUND(C24*D24,2)</f>
        <v>28.04</v>
      </c>
      <c r="F24" s="16">
        <v>0</v>
      </c>
      <c r="G24" s="23">
        <f>ROUND(E24*F24,2)</f>
        <v>0</v>
      </c>
      <c r="H24" s="23">
        <f>ROUND(E24-G24,2)</f>
        <v>28.04</v>
      </c>
    </row>
    <row r="25" spans="1:8" x14ac:dyDescent="0.25">
      <c r="A25" s="13" t="s">
        <v>33</v>
      </c>
      <c r="C25" s="23"/>
      <c r="E25" s="23"/>
    </row>
    <row r="26" spans="1:8" x14ac:dyDescent="0.25">
      <c r="A26" s="14" t="s">
        <v>389</v>
      </c>
      <c r="B26" s="14" t="s">
        <v>29</v>
      </c>
      <c r="C26" s="15">
        <v>0.24</v>
      </c>
      <c r="D26" s="14">
        <v>90</v>
      </c>
      <c r="E26" s="23">
        <f>ROUND(C26*D26,2)</f>
        <v>21.6</v>
      </c>
      <c r="F26" s="16">
        <v>0</v>
      </c>
      <c r="G26" s="23">
        <f>ROUND(E26*F26,2)</f>
        <v>0</v>
      </c>
      <c r="H26" s="23">
        <f>ROUND(E26-G26,2)</f>
        <v>21.6</v>
      </c>
    </row>
    <row r="27" spans="1:8" x14ac:dyDescent="0.25">
      <c r="A27" s="13" t="s">
        <v>61</v>
      </c>
      <c r="C27" s="23"/>
      <c r="E27" s="23"/>
    </row>
    <row r="28" spans="1:8" x14ac:dyDescent="0.25">
      <c r="A28" s="14" t="s">
        <v>183</v>
      </c>
      <c r="B28" s="14" t="s">
        <v>21</v>
      </c>
      <c r="C28" s="15">
        <v>13.6</v>
      </c>
      <c r="D28" s="14">
        <v>3.048</v>
      </c>
      <c r="E28" s="23">
        <f>ROUND(C28*D28,2)</f>
        <v>41.45</v>
      </c>
      <c r="F28" s="16">
        <v>0</v>
      </c>
      <c r="G28" s="23">
        <f>ROUND(E28*F28,2)</f>
        <v>0</v>
      </c>
      <c r="H28" s="23">
        <f>ROUND(E28-G28,2)</f>
        <v>41.45</v>
      </c>
    </row>
    <row r="29" spans="1:8" x14ac:dyDescent="0.25">
      <c r="A29" s="13" t="s">
        <v>130</v>
      </c>
      <c r="C29" s="23"/>
      <c r="E29" s="23"/>
    </row>
    <row r="30" spans="1:8" x14ac:dyDescent="0.25">
      <c r="A30" s="14" t="s">
        <v>390</v>
      </c>
      <c r="B30" s="14" t="s">
        <v>123</v>
      </c>
      <c r="C30" s="15">
        <v>0.3</v>
      </c>
      <c r="D30" s="14">
        <v>70</v>
      </c>
      <c r="E30" s="23">
        <f>ROUND(C30*D30,2)</f>
        <v>21</v>
      </c>
      <c r="F30" s="16">
        <v>0</v>
      </c>
      <c r="G30" s="23">
        <f>ROUND(E30*F30,2)</f>
        <v>0</v>
      </c>
      <c r="H30" s="23">
        <f>ROUND(E30-G30,2)</f>
        <v>21</v>
      </c>
    </row>
    <row r="31" spans="1:8" x14ac:dyDescent="0.25">
      <c r="A31" s="13" t="s">
        <v>34</v>
      </c>
      <c r="C31" s="23"/>
      <c r="E31" s="23"/>
    </row>
    <row r="32" spans="1:8" x14ac:dyDescent="0.25">
      <c r="A32" s="14" t="s">
        <v>35</v>
      </c>
      <c r="B32" s="14" t="s">
        <v>36</v>
      </c>
      <c r="C32" s="15">
        <v>51.39</v>
      </c>
      <c r="D32" s="14">
        <v>0.66600000000000004</v>
      </c>
      <c r="E32" s="23">
        <f>ROUND(C32*D32,2)</f>
        <v>34.229999999999997</v>
      </c>
      <c r="F32" s="16">
        <v>0</v>
      </c>
      <c r="G32" s="23">
        <f>ROUND(E32*F32,2)</f>
        <v>0</v>
      </c>
      <c r="H32" s="23">
        <f>ROUND(E32-G32,2)</f>
        <v>34.229999999999997</v>
      </c>
    </row>
    <row r="33" spans="1:8" x14ac:dyDescent="0.25">
      <c r="A33" s="13" t="s">
        <v>115</v>
      </c>
      <c r="C33" s="23"/>
      <c r="E33" s="23"/>
    </row>
    <row r="34" spans="1:8" x14ac:dyDescent="0.25">
      <c r="A34" s="14" t="s">
        <v>391</v>
      </c>
      <c r="B34" s="14" t="s">
        <v>48</v>
      </c>
      <c r="C34" s="15">
        <v>5.5</v>
      </c>
      <c r="D34" s="14">
        <v>1</v>
      </c>
      <c r="E34" s="23">
        <f>ROUND(C34*D34,2)</f>
        <v>5.5</v>
      </c>
      <c r="F34" s="16">
        <v>0</v>
      </c>
      <c r="G34" s="23">
        <f>ROUND(E34*F34,2)</f>
        <v>0</v>
      </c>
      <c r="H34" s="23">
        <f>ROUND(E34-G34,2)</f>
        <v>5.5</v>
      </c>
    </row>
    <row r="35" spans="1:8" x14ac:dyDescent="0.25">
      <c r="A35" s="13" t="s">
        <v>117</v>
      </c>
      <c r="C35" s="23"/>
      <c r="E35" s="23"/>
    </row>
    <row r="36" spans="1:8" x14ac:dyDescent="0.25">
      <c r="A36" s="14" t="s">
        <v>118</v>
      </c>
      <c r="B36" s="14" t="s">
        <v>48</v>
      </c>
      <c r="C36" s="15">
        <v>10</v>
      </c>
      <c r="D36" s="14">
        <v>0.33300000000000002</v>
      </c>
      <c r="E36" s="23">
        <f>ROUND(C36*D36,2)</f>
        <v>3.33</v>
      </c>
      <c r="F36" s="16">
        <v>0</v>
      </c>
      <c r="G36" s="23">
        <f>ROUND(E36*F36,2)</f>
        <v>0</v>
      </c>
      <c r="H36" s="23">
        <f>ROUND(E36-G36,2)</f>
        <v>3.33</v>
      </c>
    </row>
    <row r="37" spans="1:8" x14ac:dyDescent="0.25">
      <c r="A37" s="13" t="s">
        <v>37</v>
      </c>
      <c r="C37" s="23"/>
      <c r="E37" s="23"/>
    </row>
    <row r="38" spans="1:8" x14ac:dyDescent="0.25">
      <c r="A38" s="14" t="s">
        <v>38</v>
      </c>
      <c r="B38" s="14" t="s">
        <v>39</v>
      </c>
      <c r="C38" s="15">
        <v>18.690000000000001</v>
      </c>
      <c r="D38" s="14">
        <v>0.21299999999999999</v>
      </c>
      <c r="E38" s="23">
        <f>ROUND(C38*D38,2)</f>
        <v>3.98</v>
      </c>
      <c r="F38" s="16">
        <v>0</v>
      </c>
      <c r="G38" s="23">
        <f>ROUND(E38*F38,2)</f>
        <v>0</v>
      </c>
      <c r="H38" s="23">
        <f>ROUND(E38-G38,2)</f>
        <v>3.98</v>
      </c>
    </row>
    <row r="39" spans="1:8" x14ac:dyDescent="0.25">
      <c r="A39" s="14" t="s">
        <v>133</v>
      </c>
      <c r="B39" s="14" t="s">
        <v>39</v>
      </c>
      <c r="C39" s="15">
        <v>18.690000000000001</v>
      </c>
      <c r="D39" s="14">
        <v>0.1022</v>
      </c>
      <c r="E39" s="23">
        <f>ROUND(C39*D39,2)</f>
        <v>1.91</v>
      </c>
      <c r="F39" s="16">
        <v>0</v>
      </c>
      <c r="G39" s="23">
        <f>ROUND(E39*F39,2)</f>
        <v>0</v>
      </c>
      <c r="H39" s="23">
        <f>ROUND(E39-G39,2)</f>
        <v>1.91</v>
      </c>
    </row>
    <row r="40" spans="1:8" x14ac:dyDescent="0.25">
      <c r="A40" s="13" t="s">
        <v>43</v>
      </c>
      <c r="C40" s="23"/>
      <c r="E40" s="23"/>
    </row>
    <row r="41" spans="1:8" x14ac:dyDescent="0.25">
      <c r="A41" s="14" t="s">
        <v>42</v>
      </c>
      <c r="B41" s="14" t="s">
        <v>39</v>
      </c>
      <c r="C41" s="15">
        <v>9.06</v>
      </c>
      <c r="D41" s="14">
        <v>0.105</v>
      </c>
      <c r="E41" s="23">
        <f>ROUND(C41*D41,2)</f>
        <v>0.95</v>
      </c>
      <c r="F41" s="16">
        <v>0</v>
      </c>
      <c r="G41" s="23">
        <f>ROUND(E41*F41,2)</f>
        <v>0</v>
      </c>
      <c r="H41" s="23">
        <f>ROUND(E41-G41,2)</f>
        <v>0.95</v>
      </c>
    </row>
    <row r="42" spans="1:8" x14ac:dyDescent="0.25">
      <c r="A42" s="14" t="s">
        <v>44</v>
      </c>
      <c r="B42" s="14" t="s">
        <v>39</v>
      </c>
      <c r="C42" s="15">
        <v>18.72</v>
      </c>
      <c r="D42" s="14">
        <v>0.25209999999999999</v>
      </c>
      <c r="E42" s="23">
        <f>ROUND(C42*D42,2)</f>
        <v>4.72</v>
      </c>
      <c r="F42" s="16">
        <v>0</v>
      </c>
      <c r="G42" s="23">
        <f>ROUND(E42*F42,2)</f>
        <v>0</v>
      </c>
      <c r="H42" s="23">
        <f>ROUND(E42-G42,2)</f>
        <v>4.72</v>
      </c>
    </row>
    <row r="43" spans="1:8" x14ac:dyDescent="0.25">
      <c r="A43" s="13" t="s">
        <v>45</v>
      </c>
      <c r="C43" s="23"/>
      <c r="E43" s="23"/>
    </row>
    <row r="44" spans="1:8" x14ac:dyDescent="0.25">
      <c r="A44" s="14" t="s">
        <v>38</v>
      </c>
      <c r="B44" s="14" t="s">
        <v>19</v>
      </c>
      <c r="C44" s="15">
        <v>2.86</v>
      </c>
      <c r="D44" s="14">
        <v>2.4666999999999999</v>
      </c>
      <c r="E44" s="23">
        <f>ROUND(C44*D44,2)</f>
        <v>7.05</v>
      </c>
      <c r="F44" s="16">
        <v>0</v>
      </c>
      <c r="G44" s="23">
        <f>ROUND(E44*F44,2)</f>
        <v>0</v>
      </c>
      <c r="H44" s="23">
        <f>ROUND(E44-G44,2)</f>
        <v>7.05</v>
      </c>
    </row>
    <row r="45" spans="1:8" x14ac:dyDescent="0.25">
      <c r="A45" s="14" t="s">
        <v>133</v>
      </c>
      <c r="B45" s="14" t="s">
        <v>19</v>
      </c>
      <c r="C45" s="15">
        <v>2.86</v>
      </c>
      <c r="D45" s="14">
        <v>1.3935999999999999</v>
      </c>
      <c r="E45" s="23">
        <f>ROUND(C45*D45,2)</f>
        <v>3.99</v>
      </c>
      <c r="F45" s="16">
        <v>0</v>
      </c>
      <c r="G45" s="23">
        <f>ROUND(E45*F45,2)</f>
        <v>0</v>
      </c>
      <c r="H45" s="23">
        <f>ROUND(E45-G45,2)</f>
        <v>3.99</v>
      </c>
    </row>
    <row r="46" spans="1:8" x14ac:dyDescent="0.25">
      <c r="A46" s="13" t="s">
        <v>47</v>
      </c>
      <c r="C46" s="23"/>
      <c r="E46" s="23"/>
    </row>
    <row r="47" spans="1:8" x14ac:dyDescent="0.25">
      <c r="A47" s="14" t="s">
        <v>42</v>
      </c>
      <c r="B47" s="14" t="s">
        <v>48</v>
      </c>
      <c r="C47" s="15">
        <v>6.03</v>
      </c>
      <c r="D47" s="14">
        <v>1</v>
      </c>
      <c r="E47" s="23">
        <f>ROUND(C47*D47,2)</f>
        <v>6.03</v>
      </c>
      <c r="F47" s="16">
        <v>0</v>
      </c>
      <c r="G47" s="23">
        <f>ROUND(E47*F47,2)</f>
        <v>0</v>
      </c>
      <c r="H47" s="23">
        <f t="shared" ref="H47:H52" si="0">ROUND(E47-G47,2)</f>
        <v>6.03</v>
      </c>
    </row>
    <row r="48" spans="1:8" x14ac:dyDescent="0.25">
      <c r="A48" s="14" t="s">
        <v>38</v>
      </c>
      <c r="B48" s="14" t="s">
        <v>48</v>
      </c>
      <c r="C48" s="15">
        <v>2.1800000000000002</v>
      </c>
      <c r="D48" s="14">
        <v>1</v>
      </c>
      <c r="E48" s="23">
        <f>ROUND(C48*D48,2)</f>
        <v>2.1800000000000002</v>
      </c>
      <c r="F48" s="16">
        <v>0</v>
      </c>
      <c r="G48" s="23">
        <f>ROUND(E48*F48,2)</f>
        <v>0</v>
      </c>
      <c r="H48" s="23">
        <f t="shared" si="0"/>
        <v>2.1800000000000002</v>
      </c>
    </row>
    <row r="49" spans="1:8" x14ac:dyDescent="0.25">
      <c r="A49" s="14" t="s">
        <v>133</v>
      </c>
      <c r="B49" s="14" t="s">
        <v>48</v>
      </c>
      <c r="C49" s="15">
        <v>4.93</v>
      </c>
      <c r="D49" s="14">
        <v>1</v>
      </c>
      <c r="E49" s="23">
        <f>ROUND(C49*D49,2)</f>
        <v>4.93</v>
      </c>
      <c r="F49" s="16">
        <v>0</v>
      </c>
      <c r="G49" s="23">
        <f>ROUND(E49*F49,2)</f>
        <v>0</v>
      </c>
      <c r="H49" s="23">
        <f t="shared" si="0"/>
        <v>4.93</v>
      </c>
    </row>
    <row r="50" spans="1:8" x14ac:dyDescent="0.25">
      <c r="A50" s="9" t="s">
        <v>49</v>
      </c>
      <c r="B50" s="9" t="s">
        <v>48</v>
      </c>
      <c r="C50" s="10">
        <v>19.86</v>
      </c>
      <c r="D50" s="9">
        <v>1</v>
      </c>
      <c r="E50" s="22">
        <f>ROUND(C50*D50,2)</f>
        <v>19.86</v>
      </c>
      <c r="F50" s="11">
        <v>0</v>
      </c>
      <c r="G50" s="22">
        <f>ROUND(E50*F50,2)</f>
        <v>0</v>
      </c>
      <c r="H50" s="22">
        <f t="shared" si="0"/>
        <v>19.86</v>
      </c>
    </row>
    <row r="51" spans="1:8" x14ac:dyDescent="0.25">
      <c r="A51" s="7" t="s">
        <v>50</v>
      </c>
      <c r="C51" s="23"/>
      <c r="E51" s="23">
        <f>SUM(E12:E50)</f>
        <v>481.00000000000011</v>
      </c>
      <c r="G51" s="12">
        <f>SUM(G12:G50)</f>
        <v>0</v>
      </c>
      <c r="H51" s="12">
        <f t="shared" si="0"/>
        <v>481</v>
      </c>
    </row>
    <row r="52" spans="1:8" x14ac:dyDescent="0.25">
      <c r="A52" s="7" t="s">
        <v>51</v>
      </c>
      <c r="C52" s="23"/>
      <c r="E52" s="23">
        <f>+E8-E51</f>
        <v>-42.100000000000136</v>
      </c>
      <c r="G52" s="12">
        <f>+G8-G51</f>
        <v>0</v>
      </c>
      <c r="H52" s="12">
        <f t="shared" si="0"/>
        <v>-42.1</v>
      </c>
    </row>
    <row r="53" spans="1:8" x14ac:dyDescent="0.25">
      <c r="A53" t="s">
        <v>12</v>
      </c>
      <c r="C53" s="23"/>
      <c r="E53" s="23"/>
    </row>
    <row r="54" spans="1:8" x14ac:dyDescent="0.25">
      <c r="A54" s="7" t="s">
        <v>52</v>
      </c>
      <c r="C54" s="23"/>
      <c r="E54" s="23"/>
    </row>
    <row r="55" spans="1:8" x14ac:dyDescent="0.25">
      <c r="A55" s="14" t="s">
        <v>42</v>
      </c>
      <c r="B55" s="14" t="s">
        <v>48</v>
      </c>
      <c r="C55" s="15">
        <v>16.5</v>
      </c>
      <c r="D55" s="14">
        <v>1</v>
      </c>
      <c r="E55" s="23">
        <f>ROUND(C55*D55,2)</f>
        <v>16.5</v>
      </c>
      <c r="F55" s="16">
        <v>0</v>
      </c>
      <c r="G55" s="23">
        <f>ROUND(E55*F55,2)</f>
        <v>0</v>
      </c>
      <c r="H55" s="23">
        <f t="shared" ref="H55:H60" si="1">ROUND(E55-G55,2)</f>
        <v>16.5</v>
      </c>
    </row>
    <row r="56" spans="1:8" x14ac:dyDescent="0.25">
      <c r="A56" s="14" t="s">
        <v>38</v>
      </c>
      <c r="B56" s="14" t="s">
        <v>48</v>
      </c>
      <c r="C56" s="15">
        <v>16.84</v>
      </c>
      <c r="D56" s="14">
        <v>1</v>
      </c>
      <c r="E56" s="23">
        <f>ROUND(C56*D56,2)</f>
        <v>16.84</v>
      </c>
      <c r="F56" s="16">
        <v>0</v>
      </c>
      <c r="G56" s="23">
        <f>ROUND(E56*F56,2)</f>
        <v>0</v>
      </c>
      <c r="H56" s="23">
        <f t="shared" si="1"/>
        <v>16.84</v>
      </c>
    </row>
    <row r="57" spans="1:8" x14ac:dyDescent="0.25">
      <c r="A57" s="9" t="s">
        <v>133</v>
      </c>
      <c r="B57" s="9" t="s">
        <v>48</v>
      </c>
      <c r="C57" s="10">
        <v>23.59</v>
      </c>
      <c r="D57" s="9">
        <v>1</v>
      </c>
      <c r="E57" s="22">
        <f>ROUND(C57*D57,2)</f>
        <v>23.59</v>
      </c>
      <c r="F57" s="11">
        <v>0</v>
      </c>
      <c r="G57" s="22">
        <f>ROUND(E57*F57,2)</f>
        <v>0</v>
      </c>
      <c r="H57" s="22">
        <f t="shared" si="1"/>
        <v>23.59</v>
      </c>
    </row>
    <row r="58" spans="1:8" x14ac:dyDescent="0.25">
      <c r="A58" s="7" t="s">
        <v>53</v>
      </c>
      <c r="C58" s="23"/>
      <c r="E58" s="23">
        <f>SUM(E55:E57)</f>
        <v>56.930000000000007</v>
      </c>
      <c r="G58" s="12">
        <f>SUM(G55:G57)</f>
        <v>0</v>
      </c>
      <c r="H58" s="12">
        <f t="shared" si="1"/>
        <v>56.93</v>
      </c>
    </row>
    <row r="59" spans="1:8" x14ac:dyDescent="0.25">
      <c r="A59" s="7" t="s">
        <v>54</v>
      </c>
      <c r="C59" s="23"/>
      <c r="E59" s="23">
        <f>+E51+E58</f>
        <v>537.93000000000006</v>
      </c>
      <c r="G59" s="12">
        <f>+G51+G58</f>
        <v>0</v>
      </c>
      <c r="H59" s="12">
        <f t="shared" si="1"/>
        <v>537.92999999999995</v>
      </c>
    </row>
    <row r="60" spans="1:8" x14ac:dyDescent="0.25">
      <c r="A60" s="7" t="s">
        <v>55</v>
      </c>
      <c r="C60" s="23"/>
      <c r="E60" s="23">
        <f>+E8-E59</f>
        <v>-99.030000000000086</v>
      </c>
      <c r="G60" s="12">
        <f>+G8-G59</f>
        <v>0</v>
      </c>
      <c r="H60" s="12">
        <f t="shared" si="1"/>
        <v>-99.03</v>
      </c>
    </row>
    <row r="61" spans="1:8" x14ac:dyDescent="0.25">
      <c r="A61" t="s">
        <v>119</v>
      </c>
      <c r="C61" s="23"/>
      <c r="E61" s="23"/>
    </row>
    <row r="62" spans="1:8" x14ac:dyDescent="0.25">
      <c r="A62" t="s">
        <v>400</v>
      </c>
      <c r="C62" s="23"/>
      <c r="E62" s="23"/>
    </row>
    <row r="63" spans="1:8" x14ac:dyDescent="0.25">
      <c r="A63" t="s">
        <v>119</v>
      </c>
      <c r="C63" s="23"/>
      <c r="E63" s="23"/>
    </row>
    <row r="64" spans="1:8" x14ac:dyDescent="0.25">
      <c r="A64" t="s">
        <v>392</v>
      </c>
      <c r="C64" s="23"/>
      <c r="E64" s="23"/>
    </row>
    <row r="65" spans="1:5" x14ac:dyDescent="0.25">
      <c r="C65" s="23"/>
      <c r="E65" s="23"/>
    </row>
    <row r="66" spans="1:5" x14ac:dyDescent="0.25">
      <c r="A66" s="7" t="s">
        <v>120</v>
      </c>
      <c r="C66" s="23"/>
      <c r="E66" s="23"/>
    </row>
    <row r="67" spans="1:5" x14ac:dyDescent="0.25">
      <c r="A67" s="7" t="s">
        <v>121</v>
      </c>
      <c r="C67" s="23"/>
      <c r="E67" s="23"/>
    </row>
    <row r="98" spans="1:8" x14ac:dyDescent="0.25">
      <c r="A98" t="str" cm="1">
        <f t="array" aca="1" ref="A98" ca="1">MID(CELL("filename",A1),FIND("]",CELL("filename",A1))+1,256)</f>
        <v>wheat</v>
      </c>
    </row>
    <row r="99" spans="1:8" x14ac:dyDescent="0.25">
      <c r="A99" s="7" t="s">
        <v>50</v>
      </c>
      <c r="E99" s="25">
        <f>VLOOKUP(A99,$A$1:$H$98,5,FALSE)</f>
        <v>481.00000000000011</v>
      </c>
    </row>
    <row r="100" spans="1:8" x14ac:dyDescent="0.25">
      <c r="A100" s="7" t="s">
        <v>288</v>
      </c>
      <c r="E100" s="25">
        <f>VLOOKUP(A100,$A$1:$H$98,5,FALSE)</f>
        <v>56.930000000000007</v>
      </c>
    </row>
    <row r="101" spans="1:8" x14ac:dyDescent="0.25">
      <c r="A101" s="7" t="s">
        <v>289</v>
      </c>
      <c r="E101" s="25">
        <f t="shared" ref="E101:E102" si="2">VLOOKUP(A101,$A$1:$H$98,5,FALSE)</f>
        <v>537.93000000000006</v>
      </c>
    </row>
    <row r="102" spans="1:8" x14ac:dyDescent="0.25">
      <c r="A102" s="7" t="s">
        <v>55</v>
      </c>
      <c r="E102" s="25">
        <f t="shared" si="2"/>
        <v>-99.030000000000086</v>
      </c>
    </row>
    <row r="104" spans="1:8" x14ac:dyDescent="0.25">
      <c r="A104" s="21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15" spans="1:8" x14ac:dyDescent="0.25">
      <c r="A115" s="21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3">
    <pageSetUpPr fitToPage="1"/>
  </sheetPr>
  <dimension ref="A1:H96"/>
  <sheetViews>
    <sheetView workbookViewId="0">
      <selection activeCell="E90" sqref="E90"/>
    </sheetView>
  </sheetViews>
  <sheetFormatPr defaultRowHeight="15" x14ac:dyDescent="0.25"/>
  <cols>
    <col min="1" max="1" width="28.7109375" customWidth="1"/>
    <col min="3" max="3" width="8.85546875" style="8"/>
    <col min="4" max="4" width="10.7109375" customWidth="1"/>
    <col min="5" max="5" width="13.7109375" style="8" customWidth="1"/>
    <col min="8" max="8" width="10.140625" bestFit="1" customWidth="1"/>
    <col min="257" max="257" width="28.7109375" customWidth="1"/>
    <col min="260" max="260" width="10.7109375" customWidth="1"/>
    <col min="261" max="261" width="13.7109375" customWidth="1"/>
    <col min="513" max="513" width="28.7109375" customWidth="1"/>
    <col min="516" max="516" width="10.7109375" customWidth="1"/>
    <col min="517" max="517" width="13.7109375" customWidth="1"/>
    <col min="769" max="769" width="28.7109375" customWidth="1"/>
    <col min="772" max="772" width="10.7109375" customWidth="1"/>
    <col min="773" max="773" width="13.7109375" customWidth="1"/>
    <col min="1025" max="1025" width="28.7109375" customWidth="1"/>
    <col min="1028" max="1028" width="10.7109375" customWidth="1"/>
    <col min="1029" max="1029" width="13.7109375" customWidth="1"/>
    <col min="1281" max="1281" width="28.7109375" customWidth="1"/>
    <col min="1284" max="1284" width="10.7109375" customWidth="1"/>
    <col min="1285" max="1285" width="13.7109375" customWidth="1"/>
    <col min="1537" max="1537" width="28.7109375" customWidth="1"/>
    <col min="1540" max="1540" width="10.7109375" customWidth="1"/>
    <col min="1541" max="1541" width="13.7109375" customWidth="1"/>
    <col min="1793" max="1793" width="28.7109375" customWidth="1"/>
    <col min="1796" max="1796" width="10.7109375" customWidth="1"/>
    <col min="1797" max="1797" width="13.7109375" customWidth="1"/>
    <col min="2049" max="2049" width="28.7109375" customWidth="1"/>
    <col min="2052" max="2052" width="10.7109375" customWidth="1"/>
    <col min="2053" max="2053" width="13.7109375" customWidth="1"/>
    <col min="2305" max="2305" width="28.7109375" customWidth="1"/>
    <col min="2308" max="2308" width="10.7109375" customWidth="1"/>
    <col min="2309" max="2309" width="13.7109375" customWidth="1"/>
    <col min="2561" max="2561" width="28.7109375" customWidth="1"/>
    <col min="2564" max="2564" width="10.7109375" customWidth="1"/>
    <col min="2565" max="2565" width="13.7109375" customWidth="1"/>
    <col min="2817" max="2817" width="28.7109375" customWidth="1"/>
    <col min="2820" max="2820" width="10.7109375" customWidth="1"/>
    <col min="2821" max="2821" width="13.7109375" customWidth="1"/>
    <col min="3073" max="3073" width="28.7109375" customWidth="1"/>
    <col min="3076" max="3076" width="10.7109375" customWidth="1"/>
    <col min="3077" max="3077" width="13.7109375" customWidth="1"/>
    <col min="3329" max="3329" width="28.7109375" customWidth="1"/>
    <col min="3332" max="3332" width="10.7109375" customWidth="1"/>
    <col min="3333" max="3333" width="13.7109375" customWidth="1"/>
    <col min="3585" max="3585" width="28.7109375" customWidth="1"/>
    <col min="3588" max="3588" width="10.7109375" customWidth="1"/>
    <col min="3589" max="3589" width="13.7109375" customWidth="1"/>
    <col min="3841" max="3841" width="28.7109375" customWidth="1"/>
    <col min="3844" max="3844" width="10.7109375" customWidth="1"/>
    <col min="3845" max="3845" width="13.7109375" customWidth="1"/>
    <col min="4097" max="4097" width="28.7109375" customWidth="1"/>
    <col min="4100" max="4100" width="10.7109375" customWidth="1"/>
    <col min="4101" max="4101" width="13.7109375" customWidth="1"/>
    <col min="4353" max="4353" width="28.7109375" customWidth="1"/>
    <col min="4356" max="4356" width="10.7109375" customWidth="1"/>
    <col min="4357" max="4357" width="13.7109375" customWidth="1"/>
    <col min="4609" max="4609" width="28.7109375" customWidth="1"/>
    <col min="4612" max="4612" width="10.7109375" customWidth="1"/>
    <col min="4613" max="4613" width="13.7109375" customWidth="1"/>
    <col min="4865" max="4865" width="28.7109375" customWidth="1"/>
    <col min="4868" max="4868" width="10.7109375" customWidth="1"/>
    <col min="4869" max="4869" width="13.7109375" customWidth="1"/>
    <col min="5121" max="5121" width="28.7109375" customWidth="1"/>
    <col min="5124" max="5124" width="10.7109375" customWidth="1"/>
    <col min="5125" max="5125" width="13.7109375" customWidth="1"/>
    <col min="5377" max="5377" width="28.7109375" customWidth="1"/>
    <col min="5380" max="5380" width="10.7109375" customWidth="1"/>
    <col min="5381" max="5381" width="13.7109375" customWidth="1"/>
    <col min="5633" max="5633" width="28.7109375" customWidth="1"/>
    <col min="5636" max="5636" width="10.7109375" customWidth="1"/>
    <col min="5637" max="5637" width="13.7109375" customWidth="1"/>
    <col min="5889" max="5889" width="28.7109375" customWidth="1"/>
    <col min="5892" max="5892" width="10.7109375" customWidth="1"/>
    <col min="5893" max="5893" width="13.7109375" customWidth="1"/>
    <col min="6145" max="6145" width="28.7109375" customWidth="1"/>
    <col min="6148" max="6148" width="10.7109375" customWidth="1"/>
    <col min="6149" max="6149" width="13.7109375" customWidth="1"/>
    <col min="6401" max="6401" width="28.7109375" customWidth="1"/>
    <col min="6404" max="6404" width="10.7109375" customWidth="1"/>
    <col min="6405" max="6405" width="13.7109375" customWidth="1"/>
    <col min="6657" max="6657" width="28.7109375" customWidth="1"/>
    <col min="6660" max="6660" width="10.7109375" customWidth="1"/>
    <col min="6661" max="6661" width="13.7109375" customWidth="1"/>
    <col min="6913" max="6913" width="28.7109375" customWidth="1"/>
    <col min="6916" max="6916" width="10.7109375" customWidth="1"/>
    <col min="6917" max="6917" width="13.7109375" customWidth="1"/>
    <col min="7169" max="7169" width="28.7109375" customWidth="1"/>
    <col min="7172" max="7172" width="10.7109375" customWidth="1"/>
    <col min="7173" max="7173" width="13.7109375" customWidth="1"/>
    <col min="7425" max="7425" width="28.7109375" customWidth="1"/>
    <col min="7428" max="7428" width="10.7109375" customWidth="1"/>
    <col min="7429" max="7429" width="13.7109375" customWidth="1"/>
    <col min="7681" max="7681" width="28.7109375" customWidth="1"/>
    <col min="7684" max="7684" width="10.7109375" customWidth="1"/>
    <col min="7685" max="7685" width="13.7109375" customWidth="1"/>
    <col min="7937" max="7937" width="28.7109375" customWidth="1"/>
    <col min="7940" max="7940" width="10.7109375" customWidth="1"/>
    <col min="7941" max="7941" width="13.7109375" customWidth="1"/>
    <col min="8193" max="8193" width="28.7109375" customWidth="1"/>
    <col min="8196" max="8196" width="10.7109375" customWidth="1"/>
    <col min="8197" max="8197" width="13.7109375" customWidth="1"/>
    <col min="8449" max="8449" width="28.7109375" customWidth="1"/>
    <col min="8452" max="8452" width="10.7109375" customWidth="1"/>
    <col min="8453" max="8453" width="13.7109375" customWidth="1"/>
    <col min="8705" max="8705" width="28.7109375" customWidth="1"/>
    <col min="8708" max="8708" width="10.7109375" customWidth="1"/>
    <col min="8709" max="8709" width="13.7109375" customWidth="1"/>
    <col min="8961" max="8961" width="28.7109375" customWidth="1"/>
    <col min="8964" max="8964" width="10.7109375" customWidth="1"/>
    <col min="8965" max="8965" width="13.7109375" customWidth="1"/>
    <col min="9217" max="9217" width="28.7109375" customWidth="1"/>
    <col min="9220" max="9220" width="10.7109375" customWidth="1"/>
    <col min="9221" max="9221" width="13.7109375" customWidth="1"/>
    <col min="9473" max="9473" width="28.7109375" customWidth="1"/>
    <col min="9476" max="9476" width="10.7109375" customWidth="1"/>
    <col min="9477" max="9477" width="13.7109375" customWidth="1"/>
    <col min="9729" max="9729" width="28.7109375" customWidth="1"/>
    <col min="9732" max="9732" width="10.7109375" customWidth="1"/>
    <col min="9733" max="9733" width="13.7109375" customWidth="1"/>
    <col min="9985" max="9985" width="28.7109375" customWidth="1"/>
    <col min="9988" max="9988" width="10.7109375" customWidth="1"/>
    <col min="9989" max="9989" width="13.7109375" customWidth="1"/>
    <col min="10241" max="10241" width="28.7109375" customWidth="1"/>
    <col min="10244" max="10244" width="10.7109375" customWidth="1"/>
    <col min="10245" max="10245" width="13.7109375" customWidth="1"/>
    <col min="10497" max="10497" width="28.7109375" customWidth="1"/>
    <col min="10500" max="10500" width="10.7109375" customWidth="1"/>
    <col min="10501" max="10501" width="13.7109375" customWidth="1"/>
    <col min="10753" max="10753" width="28.7109375" customWidth="1"/>
    <col min="10756" max="10756" width="10.7109375" customWidth="1"/>
    <col min="10757" max="10757" width="13.7109375" customWidth="1"/>
    <col min="11009" max="11009" width="28.7109375" customWidth="1"/>
    <col min="11012" max="11012" width="10.7109375" customWidth="1"/>
    <col min="11013" max="11013" width="13.7109375" customWidth="1"/>
    <col min="11265" max="11265" width="28.7109375" customWidth="1"/>
    <col min="11268" max="11268" width="10.7109375" customWidth="1"/>
    <col min="11269" max="11269" width="13.7109375" customWidth="1"/>
    <col min="11521" max="11521" width="28.7109375" customWidth="1"/>
    <col min="11524" max="11524" width="10.7109375" customWidth="1"/>
    <col min="11525" max="11525" width="13.7109375" customWidth="1"/>
    <col min="11777" max="11777" width="28.7109375" customWidth="1"/>
    <col min="11780" max="11780" width="10.7109375" customWidth="1"/>
    <col min="11781" max="11781" width="13.7109375" customWidth="1"/>
    <col min="12033" max="12033" width="28.7109375" customWidth="1"/>
    <col min="12036" max="12036" width="10.7109375" customWidth="1"/>
    <col min="12037" max="12037" width="13.7109375" customWidth="1"/>
    <col min="12289" max="12289" width="28.7109375" customWidth="1"/>
    <col min="12292" max="12292" width="10.7109375" customWidth="1"/>
    <col min="12293" max="12293" width="13.7109375" customWidth="1"/>
    <col min="12545" max="12545" width="28.7109375" customWidth="1"/>
    <col min="12548" max="12548" width="10.7109375" customWidth="1"/>
    <col min="12549" max="12549" width="13.7109375" customWidth="1"/>
    <col min="12801" max="12801" width="28.7109375" customWidth="1"/>
    <col min="12804" max="12804" width="10.7109375" customWidth="1"/>
    <col min="12805" max="12805" width="13.7109375" customWidth="1"/>
    <col min="13057" max="13057" width="28.7109375" customWidth="1"/>
    <col min="13060" max="13060" width="10.7109375" customWidth="1"/>
    <col min="13061" max="13061" width="13.7109375" customWidth="1"/>
    <col min="13313" max="13313" width="28.7109375" customWidth="1"/>
    <col min="13316" max="13316" width="10.7109375" customWidth="1"/>
    <col min="13317" max="13317" width="13.7109375" customWidth="1"/>
    <col min="13569" max="13569" width="28.7109375" customWidth="1"/>
    <col min="13572" max="13572" width="10.7109375" customWidth="1"/>
    <col min="13573" max="13573" width="13.7109375" customWidth="1"/>
    <col min="13825" max="13825" width="28.7109375" customWidth="1"/>
    <col min="13828" max="13828" width="10.7109375" customWidth="1"/>
    <col min="13829" max="13829" width="13.7109375" customWidth="1"/>
    <col min="14081" max="14081" width="28.7109375" customWidth="1"/>
    <col min="14084" max="14084" width="10.7109375" customWidth="1"/>
    <col min="14085" max="14085" width="13.7109375" customWidth="1"/>
    <col min="14337" max="14337" width="28.7109375" customWidth="1"/>
    <col min="14340" max="14340" width="10.7109375" customWidth="1"/>
    <col min="14341" max="14341" width="13.7109375" customWidth="1"/>
    <col min="14593" max="14593" width="28.7109375" customWidth="1"/>
    <col min="14596" max="14596" width="10.7109375" customWidth="1"/>
    <col min="14597" max="14597" width="13.7109375" customWidth="1"/>
    <col min="14849" max="14849" width="28.7109375" customWidth="1"/>
    <col min="14852" max="14852" width="10.7109375" customWidth="1"/>
    <col min="14853" max="14853" width="13.7109375" customWidth="1"/>
    <col min="15105" max="15105" width="28.7109375" customWidth="1"/>
    <col min="15108" max="15108" width="10.7109375" customWidth="1"/>
    <col min="15109" max="15109" width="13.7109375" customWidth="1"/>
    <col min="15361" max="15361" width="28.7109375" customWidth="1"/>
    <col min="15364" max="15364" width="10.7109375" customWidth="1"/>
    <col min="15365" max="15365" width="13.7109375" customWidth="1"/>
    <col min="15617" max="15617" width="28.7109375" customWidth="1"/>
    <col min="15620" max="15620" width="10.7109375" customWidth="1"/>
    <col min="15621" max="15621" width="13.7109375" customWidth="1"/>
    <col min="15873" max="15873" width="28.7109375" customWidth="1"/>
    <col min="15876" max="15876" width="10.7109375" customWidth="1"/>
    <col min="15877" max="15877" width="13.7109375" customWidth="1"/>
    <col min="16129" max="16129" width="28.7109375" customWidth="1"/>
    <col min="16132" max="16132" width="10.7109375" customWidth="1"/>
    <col min="16133" max="16133" width="13.7109375" customWidth="1"/>
  </cols>
  <sheetData>
    <row r="1" spans="1:8" x14ac:dyDescent="0.25">
      <c r="A1" s="81" t="e">
        <f>#REF!</f>
        <v>#REF!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63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92</v>
      </c>
      <c r="B3" s="81"/>
      <c r="C3" s="81"/>
      <c r="D3" s="81"/>
      <c r="E3" s="81"/>
      <c r="F3" s="81"/>
      <c r="G3" s="81"/>
      <c r="H3" s="81"/>
    </row>
    <row r="4" spans="1:8" x14ac:dyDescent="0.25">
      <c r="A4" s="1"/>
      <c r="B4" s="1"/>
      <c r="C4" s="2"/>
      <c r="D4" s="1"/>
      <c r="E4" s="2"/>
      <c r="F4" s="82" t="s">
        <v>0</v>
      </c>
      <c r="G4" s="82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</row>
    <row r="7" spans="1:8" x14ac:dyDescent="0.25">
      <c r="A7" s="14" t="s">
        <v>64</v>
      </c>
      <c r="B7" s="14" t="s">
        <v>29</v>
      </c>
      <c r="C7" s="15">
        <v>0.76</v>
      </c>
      <c r="D7" s="14">
        <v>1100</v>
      </c>
      <c r="E7" s="8">
        <f>ROUND(C7*D7,2)</f>
        <v>836</v>
      </c>
      <c r="F7" s="16">
        <v>0</v>
      </c>
      <c r="G7" s="8">
        <f>ROUND(E7*F7,2)</f>
        <v>0</v>
      </c>
      <c r="H7" s="8">
        <f>ROUND(E7-G7,2)</f>
        <v>836</v>
      </c>
    </row>
    <row r="8" spans="1:8" x14ac:dyDescent="0.25">
      <c r="A8" s="9" t="s">
        <v>65</v>
      </c>
      <c r="B8" s="9" t="s">
        <v>29</v>
      </c>
      <c r="C8" s="10">
        <v>0.1</v>
      </c>
      <c r="D8" s="9">
        <v>1650</v>
      </c>
      <c r="E8" s="2">
        <f>ROUND(C8*D8,2)</f>
        <v>165</v>
      </c>
      <c r="F8" s="11">
        <v>0</v>
      </c>
      <c r="G8" s="2">
        <f>ROUND(E8*F8,2)</f>
        <v>0</v>
      </c>
      <c r="H8" s="2">
        <f>ROUND(E8-G8,2)</f>
        <v>165</v>
      </c>
    </row>
    <row r="9" spans="1:8" x14ac:dyDescent="0.25">
      <c r="A9" s="7" t="s">
        <v>11</v>
      </c>
      <c r="E9" s="8">
        <f>SUM(E7:E8)</f>
        <v>1001</v>
      </c>
      <c r="G9" s="12">
        <f>SUM(G7:G8)</f>
        <v>0</v>
      </c>
      <c r="H9" s="12">
        <f>ROUND(E9-G9,2)</f>
        <v>1001</v>
      </c>
    </row>
    <row r="10" spans="1:8" x14ac:dyDescent="0.25">
      <c r="A10" t="s">
        <v>12</v>
      </c>
    </row>
    <row r="11" spans="1:8" x14ac:dyDescent="0.25">
      <c r="A11" s="7" t="s">
        <v>13</v>
      </c>
    </row>
    <row r="12" spans="1:8" x14ac:dyDescent="0.25">
      <c r="A12" s="13" t="s">
        <v>14</v>
      </c>
    </row>
    <row r="13" spans="1:8" x14ac:dyDescent="0.25">
      <c r="A13" s="14" t="s">
        <v>15</v>
      </c>
      <c r="B13" s="14" t="s">
        <v>16</v>
      </c>
      <c r="C13" s="15">
        <v>6</v>
      </c>
      <c r="D13" s="14">
        <v>2</v>
      </c>
      <c r="E13" s="8">
        <f>ROUND(C13*D13,2)</f>
        <v>12</v>
      </c>
      <c r="F13" s="16">
        <v>0</v>
      </c>
      <c r="G13" s="8">
        <f>ROUND(E13*F13,2)</f>
        <v>0</v>
      </c>
      <c r="H13" s="8">
        <f>ROUND(E13-G13,2)</f>
        <v>12</v>
      </c>
    </row>
    <row r="14" spans="1:8" x14ac:dyDescent="0.25">
      <c r="A14" s="14" t="s">
        <v>57</v>
      </c>
      <c r="B14" s="14" t="s">
        <v>16</v>
      </c>
      <c r="C14" s="15">
        <v>4.75</v>
      </c>
      <c r="D14" s="14">
        <v>4.75</v>
      </c>
      <c r="E14" s="8">
        <f>ROUND(C14*D14,2)</f>
        <v>22.56</v>
      </c>
      <c r="F14" s="16">
        <v>0</v>
      </c>
      <c r="G14" s="8">
        <f>ROUND(E14*F14,2)</f>
        <v>0</v>
      </c>
      <c r="H14" s="8">
        <f>ROUND(E14-G14,2)</f>
        <v>22.56</v>
      </c>
    </row>
    <row r="15" spans="1:8" x14ac:dyDescent="0.25">
      <c r="A15" s="13" t="s">
        <v>17</v>
      </c>
    </row>
    <row r="16" spans="1:8" x14ac:dyDescent="0.25">
      <c r="A16" s="14" t="s">
        <v>66</v>
      </c>
      <c r="B16" s="14" t="s">
        <v>18</v>
      </c>
      <c r="C16" s="15">
        <v>1.8</v>
      </c>
      <c r="D16" s="14">
        <v>2</v>
      </c>
      <c r="E16" s="8">
        <f>ROUND(C16*D16,2)</f>
        <v>3.6</v>
      </c>
      <c r="F16" s="16">
        <v>0</v>
      </c>
      <c r="G16" s="8">
        <f>ROUND(E16*F16,2)</f>
        <v>0</v>
      </c>
      <c r="H16" s="8">
        <f>ROUND(E16-G16,2)</f>
        <v>3.6</v>
      </c>
    </row>
    <row r="17" spans="1:8" x14ac:dyDescent="0.25">
      <c r="A17" s="14" t="s">
        <v>67</v>
      </c>
      <c r="B17" s="14" t="s">
        <v>26</v>
      </c>
      <c r="C17" s="15">
        <v>3.34</v>
      </c>
      <c r="D17" s="14">
        <v>1.33</v>
      </c>
      <c r="E17" s="8">
        <f>ROUND(C17*D17,2)</f>
        <v>4.4400000000000004</v>
      </c>
      <c r="F17" s="16">
        <v>0</v>
      </c>
      <c r="G17" s="8">
        <f>ROUND(E17*F17,2)</f>
        <v>0</v>
      </c>
      <c r="H17" s="8">
        <f>ROUND(E17-G17,2)</f>
        <v>4.4400000000000004</v>
      </c>
    </row>
    <row r="18" spans="1:8" x14ac:dyDescent="0.25">
      <c r="A18" s="14" t="s">
        <v>68</v>
      </c>
      <c r="B18" s="14" t="s">
        <v>26</v>
      </c>
      <c r="C18" s="15">
        <v>8.42</v>
      </c>
      <c r="D18" s="14">
        <v>0.5</v>
      </c>
      <c r="E18" s="8">
        <f>ROUND(C18*D18,2)</f>
        <v>4.21</v>
      </c>
      <c r="F18" s="16">
        <v>0</v>
      </c>
      <c r="G18" s="8">
        <f>ROUND(E18*F18,2)</f>
        <v>0</v>
      </c>
      <c r="H18" s="8">
        <f>ROUND(E18-G18,2)</f>
        <v>4.21</v>
      </c>
    </row>
    <row r="19" spans="1:8" x14ac:dyDescent="0.25">
      <c r="A19" s="13" t="s">
        <v>69</v>
      </c>
    </row>
    <row r="20" spans="1:8" x14ac:dyDescent="0.25">
      <c r="A20" s="14" t="s">
        <v>70</v>
      </c>
      <c r="B20" s="14" t="s">
        <v>29</v>
      </c>
      <c r="C20" s="15">
        <v>0.11</v>
      </c>
      <c r="D20" s="17">
        <f>D7</f>
        <v>1100</v>
      </c>
      <c r="E20" s="8">
        <f>ROUND(C20*D20,2)</f>
        <v>121</v>
      </c>
      <c r="F20" s="16">
        <v>0</v>
      </c>
      <c r="G20" s="8">
        <f>ROUND(E20*F20,2)</f>
        <v>0</v>
      </c>
      <c r="H20" s="8">
        <f>ROUND(E20-G20,2)</f>
        <v>121</v>
      </c>
    </row>
    <row r="21" spans="1:8" x14ac:dyDescent="0.25">
      <c r="A21" s="13" t="s">
        <v>20</v>
      </c>
    </row>
    <row r="22" spans="1:8" x14ac:dyDescent="0.25">
      <c r="A22" s="14" t="s">
        <v>22</v>
      </c>
      <c r="B22" s="14" t="s">
        <v>21</v>
      </c>
      <c r="C22" s="15">
        <v>25.28</v>
      </c>
      <c r="D22" s="14">
        <v>1.5</v>
      </c>
      <c r="E22" s="8">
        <f>ROUND(C22*D22,2)</f>
        <v>37.92</v>
      </c>
      <c r="F22" s="16">
        <v>0</v>
      </c>
      <c r="G22" s="8">
        <f>ROUND(E22*F22,2)</f>
        <v>0</v>
      </c>
      <c r="H22" s="8">
        <f>ROUND(E22-G22,2)</f>
        <v>37.92</v>
      </c>
    </row>
    <row r="23" spans="1:8" x14ac:dyDescent="0.25">
      <c r="A23" s="14" t="s">
        <v>58</v>
      </c>
      <c r="B23" s="14" t="s">
        <v>21</v>
      </c>
      <c r="C23" s="15">
        <v>18.62</v>
      </c>
      <c r="D23" s="14">
        <v>4.5999999999999996</v>
      </c>
      <c r="E23" s="8">
        <f>ROUND(C23*D23,2)</f>
        <v>85.65</v>
      </c>
      <c r="F23" s="16">
        <v>0</v>
      </c>
      <c r="G23" s="8">
        <f>ROUND(E23*F23,2)</f>
        <v>0</v>
      </c>
      <c r="H23" s="8">
        <f>ROUND(E23-G23,2)</f>
        <v>85.65</v>
      </c>
    </row>
    <row r="24" spans="1:8" x14ac:dyDescent="0.25">
      <c r="A24" s="13" t="s">
        <v>23</v>
      </c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8">
        <f>ROUND(C25*D25,2)</f>
        <v>20</v>
      </c>
      <c r="F25" s="16">
        <v>0</v>
      </c>
      <c r="G25" s="8">
        <f>ROUND(E25*F25,2)</f>
        <v>0</v>
      </c>
      <c r="H25" s="8">
        <f>ROUND(E25-G25,2)</f>
        <v>20</v>
      </c>
    </row>
    <row r="26" spans="1:8" x14ac:dyDescent="0.25">
      <c r="A26" s="13" t="s">
        <v>24</v>
      </c>
    </row>
    <row r="27" spans="1:8" x14ac:dyDescent="0.25">
      <c r="A27" s="14" t="s">
        <v>59</v>
      </c>
      <c r="B27" s="14" t="s">
        <v>26</v>
      </c>
      <c r="C27" s="15">
        <v>10.83</v>
      </c>
      <c r="D27" s="14">
        <v>0.5</v>
      </c>
      <c r="E27" s="8">
        <f t="shared" ref="E27:E34" si="0">ROUND(C27*D27,2)</f>
        <v>5.42</v>
      </c>
      <c r="F27" s="16">
        <v>0</v>
      </c>
      <c r="G27" s="8">
        <f t="shared" ref="G27:G34" si="1">ROUND(E27*F27,2)</f>
        <v>0</v>
      </c>
      <c r="H27" s="8">
        <f t="shared" ref="H27:H34" si="2">ROUND(E27-G27,2)</f>
        <v>5.42</v>
      </c>
    </row>
    <row r="28" spans="1:8" x14ac:dyDescent="0.25">
      <c r="A28" s="14" t="s">
        <v>25</v>
      </c>
      <c r="B28" s="14" t="s">
        <v>18</v>
      </c>
      <c r="C28" s="15">
        <v>0.13</v>
      </c>
      <c r="D28" s="14">
        <v>96</v>
      </c>
      <c r="E28" s="8">
        <f t="shared" si="0"/>
        <v>12.48</v>
      </c>
      <c r="F28" s="16">
        <v>0</v>
      </c>
      <c r="G28" s="8">
        <f t="shared" si="1"/>
        <v>0</v>
      </c>
      <c r="H28" s="8">
        <f t="shared" si="2"/>
        <v>12.48</v>
      </c>
    </row>
    <row r="29" spans="1:8" x14ac:dyDescent="0.25">
      <c r="A29" s="14" t="s">
        <v>72</v>
      </c>
      <c r="B29" s="14" t="s">
        <v>18</v>
      </c>
      <c r="C29" s="15">
        <v>0.25</v>
      </c>
      <c r="D29" s="14">
        <v>32</v>
      </c>
      <c r="E29" s="8">
        <f t="shared" si="0"/>
        <v>8</v>
      </c>
      <c r="F29" s="16">
        <v>0</v>
      </c>
      <c r="G29" s="8">
        <f t="shared" si="1"/>
        <v>0</v>
      </c>
      <c r="H29" s="8">
        <f t="shared" si="2"/>
        <v>8</v>
      </c>
    </row>
    <row r="30" spans="1:8" x14ac:dyDescent="0.25">
      <c r="A30" s="14" t="s">
        <v>73</v>
      </c>
      <c r="B30" s="14" t="s">
        <v>26</v>
      </c>
      <c r="C30" s="15">
        <v>6.12</v>
      </c>
      <c r="D30" s="14">
        <v>2</v>
      </c>
      <c r="E30" s="8">
        <f t="shared" si="0"/>
        <v>12.24</v>
      </c>
      <c r="F30" s="16">
        <v>0</v>
      </c>
      <c r="G30" s="8">
        <f t="shared" si="1"/>
        <v>0</v>
      </c>
      <c r="H30" s="8">
        <f t="shared" si="2"/>
        <v>12.24</v>
      </c>
    </row>
    <row r="31" spans="1:8" x14ac:dyDescent="0.25">
      <c r="A31" s="14" t="s">
        <v>74</v>
      </c>
      <c r="B31" s="14" t="s">
        <v>26</v>
      </c>
      <c r="C31" s="15">
        <v>13.54</v>
      </c>
      <c r="D31" s="14">
        <v>1</v>
      </c>
      <c r="E31" s="8">
        <f t="shared" si="0"/>
        <v>13.54</v>
      </c>
      <c r="F31" s="16">
        <v>0</v>
      </c>
      <c r="G31" s="8">
        <f t="shared" si="1"/>
        <v>0</v>
      </c>
      <c r="H31" s="8">
        <f t="shared" si="2"/>
        <v>13.54</v>
      </c>
    </row>
    <row r="32" spans="1:8" x14ac:dyDescent="0.25">
      <c r="A32" s="14" t="s">
        <v>75</v>
      </c>
      <c r="B32" s="14" t="s">
        <v>26</v>
      </c>
      <c r="C32" s="15">
        <v>2.54</v>
      </c>
      <c r="D32" s="14">
        <v>1</v>
      </c>
      <c r="E32" s="8">
        <f t="shared" si="0"/>
        <v>2.54</v>
      </c>
      <c r="F32" s="16">
        <v>0</v>
      </c>
      <c r="G32" s="8">
        <f t="shared" si="1"/>
        <v>0</v>
      </c>
      <c r="H32" s="8">
        <f t="shared" si="2"/>
        <v>2.54</v>
      </c>
    </row>
    <row r="33" spans="1:8" x14ac:dyDescent="0.25">
      <c r="A33" s="14" t="s">
        <v>76</v>
      </c>
      <c r="B33" s="14" t="s">
        <v>26</v>
      </c>
      <c r="C33" s="15">
        <v>2.79</v>
      </c>
      <c r="D33" s="14">
        <v>2.75</v>
      </c>
      <c r="E33" s="8">
        <f t="shared" si="0"/>
        <v>7.67</v>
      </c>
      <c r="F33" s="16">
        <v>0</v>
      </c>
      <c r="G33" s="8">
        <f t="shared" si="1"/>
        <v>0</v>
      </c>
      <c r="H33" s="8">
        <f t="shared" si="2"/>
        <v>7.67</v>
      </c>
    </row>
    <row r="34" spans="1:8" x14ac:dyDescent="0.25">
      <c r="A34" s="14" t="s">
        <v>77</v>
      </c>
      <c r="B34" s="14" t="s">
        <v>26</v>
      </c>
      <c r="C34" s="15">
        <v>3.85</v>
      </c>
      <c r="D34" s="14">
        <v>1.6</v>
      </c>
      <c r="E34" s="8">
        <f t="shared" si="0"/>
        <v>6.16</v>
      </c>
      <c r="F34" s="16">
        <v>0</v>
      </c>
      <c r="G34" s="8">
        <f t="shared" si="1"/>
        <v>0</v>
      </c>
      <c r="H34" s="8">
        <f t="shared" si="2"/>
        <v>6.16</v>
      </c>
    </row>
    <row r="35" spans="1:8" x14ac:dyDescent="0.25">
      <c r="A35" s="13" t="s">
        <v>27</v>
      </c>
    </row>
    <row r="36" spans="1:8" x14ac:dyDescent="0.25">
      <c r="A36" s="14" t="s">
        <v>78</v>
      </c>
      <c r="B36" s="14" t="s">
        <v>29</v>
      </c>
      <c r="C36" s="15">
        <v>6.53</v>
      </c>
      <c r="D36" s="14">
        <v>1.52</v>
      </c>
      <c r="E36" s="8">
        <f>ROUND(C36*D36,2)</f>
        <v>9.93</v>
      </c>
      <c r="F36" s="16">
        <v>0</v>
      </c>
      <c r="G36" s="8">
        <f>ROUND(E36*F36,2)</f>
        <v>0</v>
      </c>
      <c r="H36" s="8">
        <f>ROUND(E36-G36,2)</f>
        <v>9.93</v>
      </c>
    </row>
    <row r="37" spans="1:8" x14ac:dyDescent="0.25">
      <c r="A37" s="14" t="s">
        <v>79</v>
      </c>
      <c r="B37" s="14" t="s">
        <v>18</v>
      </c>
      <c r="C37" s="15">
        <v>4.46</v>
      </c>
      <c r="D37" s="14">
        <v>2</v>
      </c>
      <c r="E37" s="8">
        <f>ROUND(C37*D37,2)</f>
        <v>8.92</v>
      </c>
      <c r="F37" s="16">
        <v>0</v>
      </c>
      <c r="G37" s="8">
        <f>ROUND(E37*F37,2)</f>
        <v>0</v>
      </c>
      <c r="H37" s="8">
        <f>ROUND(E37-G37,2)</f>
        <v>8.92</v>
      </c>
    </row>
    <row r="38" spans="1:8" x14ac:dyDescent="0.25">
      <c r="A38" s="14" t="s">
        <v>28</v>
      </c>
      <c r="B38" s="14" t="s">
        <v>18</v>
      </c>
      <c r="C38" s="15">
        <v>3.15</v>
      </c>
      <c r="D38" s="14">
        <v>0.5</v>
      </c>
      <c r="E38" s="8">
        <f>ROUND(C38*D38,2)</f>
        <v>1.58</v>
      </c>
      <c r="F38" s="16">
        <v>0</v>
      </c>
      <c r="G38" s="8">
        <f>ROUND(E38*F38,2)</f>
        <v>0</v>
      </c>
      <c r="H38" s="8">
        <f>ROUND(E38-G38,2)</f>
        <v>1.58</v>
      </c>
    </row>
    <row r="39" spans="1:8" x14ac:dyDescent="0.25">
      <c r="A39" s="14" t="s">
        <v>80</v>
      </c>
      <c r="B39" s="14" t="s">
        <v>18</v>
      </c>
      <c r="C39" s="15">
        <v>1.01</v>
      </c>
      <c r="D39" s="14">
        <v>2</v>
      </c>
      <c r="E39" s="8">
        <f>ROUND(C39*D39,2)</f>
        <v>2.02</v>
      </c>
      <c r="F39" s="16">
        <v>0</v>
      </c>
      <c r="G39" s="8">
        <f>ROUND(E39*F39,2)</f>
        <v>0</v>
      </c>
      <c r="H39" s="8">
        <f>ROUND(E39-G39,2)</f>
        <v>2.02</v>
      </c>
    </row>
    <row r="40" spans="1:8" x14ac:dyDescent="0.25">
      <c r="A40" s="14" t="s">
        <v>81</v>
      </c>
      <c r="B40" s="14" t="s">
        <v>48</v>
      </c>
      <c r="C40" s="15">
        <v>12</v>
      </c>
      <c r="D40" s="14">
        <v>1.5</v>
      </c>
      <c r="E40" s="8">
        <f>ROUND(C40*D40,2)</f>
        <v>18</v>
      </c>
      <c r="F40" s="16">
        <v>0</v>
      </c>
      <c r="G40" s="8">
        <f>ROUND(E40*F40,2)</f>
        <v>0</v>
      </c>
      <c r="H40" s="8">
        <f>ROUND(E40-G40,2)</f>
        <v>18</v>
      </c>
    </row>
    <row r="41" spans="1:8" x14ac:dyDescent="0.25">
      <c r="A41" s="13" t="s">
        <v>30</v>
      </c>
    </row>
    <row r="42" spans="1:8" x14ac:dyDescent="0.25">
      <c r="A42" s="14" t="s">
        <v>31</v>
      </c>
      <c r="B42" s="14" t="s">
        <v>32</v>
      </c>
      <c r="C42" s="15">
        <v>0.24</v>
      </c>
      <c r="D42" s="14">
        <v>33</v>
      </c>
      <c r="E42" s="8">
        <f>ROUND(C42*D42,2)</f>
        <v>7.92</v>
      </c>
      <c r="F42" s="16">
        <v>0</v>
      </c>
      <c r="G42" s="8">
        <f>ROUND(E42*F42,2)</f>
        <v>0</v>
      </c>
      <c r="H42" s="8">
        <f>ROUND(E42-G42,2)</f>
        <v>7.92</v>
      </c>
    </row>
    <row r="43" spans="1:8" x14ac:dyDescent="0.25">
      <c r="A43" s="13" t="s">
        <v>33</v>
      </c>
    </row>
    <row r="44" spans="1:8" x14ac:dyDescent="0.25">
      <c r="A44" s="14" t="s">
        <v>82</v>
      </c>
      <c r="B44" s="14" t="s">
        <v>60</v>
      </c>
      <c r="C44" s="15">
        <v>0.68</v>
      </c>
      <c r="D44" s="14">
        <v>45</v>
      </c>
      <c r="E44" s="8">
        <f>ROUND(C44*D44,2)</f>
        <v>30.6</v>
      </c>
      <c r="F44" s="16">
        <v>0</v>
      </c>
      <c r="G44" s="8">
        <f>ROUND(E44*F44,2)</f>
        <v>0</v>
      </c>
      <c r="H44" s="8">
        <f>ROUND(E44-G44,2)</f>
        <v>30.6</v>
      </c>
    </row>
    <row r="45" spans="1:8" x14ac:dyDescent="0.25">
      <c r="A45" s="13" t="s">
        <v>83</v>
      </c>
    </row>
    <row r="46" spans="1:8" x14ac:dyDescent="0.25">
      <c r="A46" s="14" t="s">
        <v>84</v>
      </c>
      <c r="B46" s="14" t="s">
        <v>60</v>
      </c>
      <c r="C46" s="15">
        <v>1.49</v>
      </c>
      <c r="D46" s="14">
        <v>45</v>
      </c>
      <c r="E46" s="8">
        <f>ROUND(C46*D46,2)</f>
        <v>67.05</v>
      </c>
      <c r="F46" s="16">
        <v>0</v>
      </c>
      <c r="G46" s="8">
        <f>ROUND(E46*F46,2)</f>
        <v>0</v>
      </c>
      <c r="H46" s="8">
        <f>ROUND(E46-G46,2)</f>
        <v>67.05</v>
      </c>
    </row>
    <row r="47" spans="1:8" x14ac:dyDescent="0.25">
      <c r="A47" s="13" t="s">
        <v>85</v>
      </c>
    </row>
    <row r="48" spans="1:8" x14ac:dyDescent="0.25">
      <c r="A48" s="14" t="s">
        <v>86</v>
      </c>
      <c r="B48" s="14" t="s">
        <v>18</v>
      </c>
      <c r="C48" s="15">
        <v>0.15</v>
      </c>
      <c r="D48" s="14">
        <v>36</v>
      </c>
      <c r="E48" s="8">
        <f>ROUND(C48*D48,2)</f>
        <v>5.4</v>
      </c>
      <c r="F48" s="16">
        <v>0</v>
      </c>
      <c r="G48" s="8">
        <f>ROUND(E48*F48,2)</f>
        <v>0</v>
      </c>
      <c r="H48" s="8">
        <f>ROUND(E48-G48,2)</f>
        <v>5.4</v>
      </c>
    </row>
    <row r="49" spans="1:8" x14ac:dyDescent="0.25">
      <c r="A49" s="13" t="s">
        <v>61</v>
      </c>
    </row>
    <row r="50" spans="1:8" x14ac:dyDescent="0.25">
      <c r="A50" s="14" t="s">
        <v>62</v>
      </c>
      <c r="B50" s="14" t="s">
        <v>48</v>
      </c>
      <c r="C50" s="15">
        <v>7</v>
      </c>
      <c r="D50" s="14">
        <v>1</v>
      </c>
      <c r="E50" s="8">
        <f>ROUND(C50*D50,2)</f>
        <v>7</v>
      </c>
      <c r="F50" s="16">
        <v>0</v>
      </c>
      <c r="G50" s="8">
        <f>ROUND(E50*F50,2)</f>
        <v>0</v>
      </c>
      <c r="H50" s="8">
        <f>ROUND(E50-G50,2)</f>
        <v>7</v>
      </c>
    </row>
    <row r="51" spans="1:8" x14ac:dyDescent="0.25">
      <c r="A51" s="13" t="s">
        <v>87</v>
      </c>
    </row>
    <row r="52" spans="1:8" x14ac:dyDescent="0.25">
      <c r="A52" s="14" t="s">
        <v>88</v>
      </c>
      <c r="B52" s="14" t="s">
        <v>48</v>
      </c>
      <c r="C52" s="15">
        <v>1</v>
      </c>
      <c r="D52" s="14">
        <v>1</v>
      </c>
      <c r="E52" s="8">
        <f>ROUND(C52*D52,2)</f>
        <v>1</v>
      </c>
      <c r="F52" s="16">
        <v>0</v>
      </c>
      <c r="G52" s="8">
        <f>ROUND(E52*F52,2)</f>
        <v>0</v>
      </c>
      <c r="H52" s="8">
        <f>ROUND(E52-G52,2)</f>
        <v>1</v>
      </c>
    </row>
    <row r="53" spans="1:8" x14ac:dyDescent="0.25">
      <c r="A53" s="13" t="s">
        <v>89</v>
      </c>
    </row>
    <row r="54" spans="1:8" x14ac:dyDescent="0.25">
      <c r="A54" s="14" t="s">
        <v>90</v>
      </c>
      <c r="B54" s="14" t="s">
        <v>48</v>
      </c>
      <c r="C54" s="15">
        <v>7</v>
      </c>
      <c r="D54" s="14">
        <v>1</v>
      </c>
      <c r="E54" s="8">
        <f>ROUND(C54*D54,2)</f>
        <v>7</v>
      </c>
      <c r="F54" s="16">
        <v>0</v>
      </c>
      <c r="G54" s="8">
        <f>ROUND(E54*F54,2)</f>
        <v>0</v>
      </c>
      <c r="H54" s="8">
        <f>ROUND(E54-G54,2)</f>
        <v>7</v>
      </c>
    </row>
    <row r="55" spans="1:8" x14ac:dyDescent="0.25">
      <c r="A55" s="13" t="s">
        <v>34</v>
      </c>
    </row>
    <row r="56" spans="1:8" x14ac:dyDescent="0.25">
      <c r="A56" s="14" t="s">
        <v>35</v>
      </c>
      <c r="B56" s="14" t="s">
        <v>36</v>
      </c>
      <c r="C56" s="15">
        <v>45</v>
      </c>
      <c r="D56" s="14">
        <v>0.5</v>
      </c>
      <c r="E56" s="8">
        <f>ROUND(C56*D56,2)</f>
        <v>22.5</v>
      </c>
      <c r="F56" s="16">
        <v>0</v>
      </c>
      <c r="G56" s="8">
        <f>ROUND(E56*F56,2)</f>
        <v>0</v>
      </c>
      <c r="H56" s="8">
        <f>ROUND(E56-G56,2)</f>
        <v>22.5</v>
      </c>
    </row>
    <row r="57" spans="1:8" x14ac:dyDescent="0.25">
      <c r="A57" s="13" t="s">
        <v>37</v>
      </c>
    </row>
    <row r="58" spans="1:8" x14ac:dyDescent="0.25">
      <c r="A58" s="14" t="s">
        <v>38</v>
      </c>
      <c r="B58" s="14" t="s">
        <v>39</v>
      </c>
      <c r="C58" s="15">
        <v>11.71</v>
      </c>
      <c r="D58" s="14">
        <v>0.89549999999999996</v>
      </c>
      <c r="E58" s="8">
        <f>ROUND(C58*D58,2)</f>
        <v>10.49</v>
      </c>
      <c r="F58" s="16">
        <v>0</v>
      </c>
      <c r="G58" s="8">
        <f>ROUND(E58*F58,2)</f>
        <v>0</v>
      </c>
      <c r="H58" s="8">
        <f>ROUND(E58-G58,2)</f>
        <v>10.49</v>
      </c>
    </row>
    <row r="59" spans="1:8" x14ac:dyDescent="0.25">
      <c r="A59" s="14" t="s">
        <v>91</v>
      </c>
      <c r="B59" s="14" t="s">
        <v>39</v>
      </c>
      <c r="C59" s="15">
        <v>11.71</v>
      </c>
      <c r="D59" s="14">
        <v>0.21929999999999999</v>
      </c>
      <c r="E59" s="8">
        <f>ROUND(C59*D59,2)</f>
        <v>2.57</v>
      </c>
      <c r="F59" s="16">
        <v>0</v>
      </c>
      <c r="G59" s="8">
        <f>ROUND(E59*F59,2)</f>
        <v>0</v>
      </c>
      <c r="H59" s="8">
        <f>ROUND(E59-G59,2)</f>
        <v>2.57</v>
      </c>
    </row>
    <row r="60" spans="1:8" x14ac:dyDescent="0.25">
      <c r="A60" s="13" t="s">
        <v>40</v>
      </c>
    </row>
    <row r="61" spans="1:8" x14ac:dyDescent="0.25">
      <c r="A61" s="14" t="s">
        <v>41</v>
      </c>
      <c r="B61" s="14" t="s">
        <v>39</v>
      </c>
      <c r="C61" s="15">
        <v>9.06</v>
      </c>
      <c r="D61" s="14">
        <v>0.3</v>
      </c>
      <c r="E61" s="8">
        <f>ROUND(C61*D61,2)</f>
        <v>2.72</v>
      </c>
      <c r="F61" s="16">
        <v>0</v>
      </c>
      <c r="G61" s="8">
        <f>ROUND(E61*F61,2)</f>
        <v>0</v>
      </c>
      <c r="H61" s="8">
        <f>ROUND(E61-G61,2)</f>
        <v>2.72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6.25E-2</v>
      </c>
      <c r="E62" s="8">
        <f>ROUND(C62*D62,2)</f>
        <v>0.56999999999999995</v>
      </c>
      <c r="F62" s="16">
        <v>0</v>
      </c>
      <c r="G62" s="8">
        <f>ROUND(E62*F62,2)</f>
        <v>0</v>
      </c>
      <c r="H62" s="8">
        <f>ROUND(E62-G62,2)</f>
        <v>0.56999999999999995</v>
      </c>
    </row>
    <row r="63" spans="1:8" x14ac:dyDescent="0.25">
      <c r="A63" s="13" t="s">
        <v>43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0.32200000000000001</v>
      </c>
      <c r="E64" s="8">
        <f>ROUND(C64*D64,2)</f>
        <v>2.92</v>
      </c>
      <c r="F64" s="16">
        <v>0</v>
      </c>
      <c r="G64" s="8">
        <f>ROUND(E64*F64,2)</f>
        <v>0</v>
      </c>
      <c r="H64" s="8">
        <f>ROUND(E64-G64,2)</f>
        <v>2.92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0.1958</v>
      </c>
      <c r="E65" s="8">
        <f>ROUND(C65*D65,2)</f>
        <v>1.77</v>
      </c>
      <c r="F65" s="16">
        <v>0</v>
      </c>
      <c r="G65" s="8">
        <f>ROUND(E65*F65,2)</f>
        <v>0</v>
      </c>
      <c r="H65" s="8">
        <f>ROUND(E65-G65,2)</f>
        <v>1.77</v>
      </c>
    </row>
    <row r="66" spans="1:8" x14ac:dyDescent="0.25">
      <c r="A66" s="14" t="s">
        <v>44</v>
      </c>
      <c r="B66" s="14" t="s">
        <v>39</v>
      </c>
      <c r="C66" s="15">
        <v>11.69</v>
      </c>
      <c r="D66" s="14">
        <v>0.82899999999999996</v>
      </c>
      <c r="E66" s="8">
        <f>ROUND(C66*D66,2)</f>
        <v>9.69</v>
      </c>
      <c r="F66" s="16">
        <v>0</v>
      </c>
      <c r="G66" s="8">
        <f>ROUND(E66*F66,2)</f>
        <v>0</v>
      </c>
      <c r="H66" s="8">
        <f>ROUND(E66-G66,2)</f>
        <v>9.69</v>
      </c>
    </row>
    <row r="67" spans="1:8" x14ac:dyDescent="0.25">
      <c r="A67" s="13" t="s">
        <v>45</v>
      </c>
    </row>
    <row r="68" spans="1:8" x14ac:dyDescent="0.25">
      <c r="A68" s="14" t="s">
        <v>38</v>
      </c>
      <c r="B68" s="14" t="s">
        <v>19</v>
      </c>
      <c r="C68" s="15">
        <v>3.25</v>
      </c>
      <c r="D68" s="14">
        <v>10.1043</v>
      </c>
      <c r="E68" s="8">
        <f>ROUND(C68*D68,2)</f>
        <v>32.840000000000003</v>
      </c>
      <c r="F68" s="16">
        <v>0</v>
      </c>
      <c r="G68" s="8">
        <f>ROUND(E68*F68,2)</f>
        <v>0</v>
      </c>
      <c r="H68" s="8">
        <f>ROUND(E68-G68,2)</f>
        <v>32.840000000000003</v>
      </c>
    </row>
    <row r="69" spans="1:8" x14ac:dyDescent="0.25">
      <c r="A69" s="14" t="s">
        <v>91</v>
      </c>
      <c r="B69" s="14" t="s">
        <v>19</v>
      </c>
      <c r="C69" s="15">
        <v>3.25</v>
      </c>
      <c r="D69" s="14">
        <v>3.6815000000000002</v>
      </c>
      <c r="E69" s="8">
        <f>ROUND(C69*D69,2)</f>
        <v>11.96</v>
      </c>
      <c r="F69" s="16">
        <v>0</v>
      </c>
      <c r="G69" s="8">
        <f>ROUND(E69*F69,2)</f>
        <v>0</v>
      </c>
      <c r="H69" s="8">
        <f>ROUND(E69-G69,2)</f>
        <v>11.96</v>
      </c>
    </row>
    <row r="70" spans="1:8" x14ac:dyDescent="0.25">
      <c r="A70" s="14" t="s">
        <v>46</v>
      </c>
      <c r="B70" s="14" t="s">
        <v>19</v>
      </c>
      <c r="C70" s="15">
        <v>3.25</v>
      </c>
      <c r="D70" s="14">
        <v>8.5535999999999994</v>
      </c>
      <c r="E70" s="8">
        <f>ROUND(C70*D70,2)</f>
        <v>27.8</v>
      </c>
      <c r="F70" s="16">
        <v>0</v>
      </c>
      <c r="G70" s="8">
        <f>ROUND(E70*F70,2)</f>
        <v>0</v>
      </c>
      <c r="H70" s="8">
        <f>ROUND(E70-G70,2)</f>
        <v>27.8</v>
      </c>
    </row>
    <row r="71" spans="1:8" x14ac:dyDescent="0.25">
      <c r="A71" s="13" t="s">
        <v>47</v>
      </c>
    </row>
    <row r="72" spans="1:8" x14ac:dyDescent="0.25">
      <c r="A72" s="14" t="s">
        <v>42</v>
      </c>
      <c r="B72" s="14" t="s">
        <v>48</v>
      </c>
      <c r="C72" s="15">
        <v>9.65</v>
      </c>
      <c r="D72" s="14">
        <v>1</v>
      </c>
      <c r="E72" s="8">
        <f>ROUND(C72*D72,2)</f>
        <v>9.65</v>
      </c>
      <c r="F72" s="16">
        <v>0</v>
      </c>
      <c r="G72" s="8">
        <f>ROUND(E72*F72,2)</f>
        <v>0</v>
      </c>
      <c r="H72" s="8">
        <f t="shared" ref="H72:H78" si="3">ROUND(E72-G72,2)</f>
        <v>9.65</v>
      </c>
    </row>
    <row r="73" spans="1:8" x14ac:dyDescent="0.25">
      <c r="A73" s="14" t="s">
        <v>38</v>
      </c>
      <c r="B73" s="14" t="s">
        <v>48</v>
      </c>
      <c r="C73" s="15">
        <v>5.61</v>
      </c>
      <c r="D73" s="14">
        <v>1</v>
      </c>
      <c r="E73" s="8">
        <f>ROUND(C73*D73,2)</f>
        <v>5.61</v>
      </c>
      <c r="F73" s="16">
        <v>0</v>
      </c>
      <c r="G73" s="8">
        <f>ROUND(E73*F73,2)</f>
        <v>0</v>
      </c>
      <c r="H73" s="8">
        <f t="shared" si="3"/>
        <v>5.61</v>
      </c>
    </row>
    <row r="74" spans="1:8" x14ac:dyDescent="0.25">
      <c r="A74" s="14" t="s">
        <v>91</v>
      </c>
      <c r="B74" s="14" t="s">
        <v>48</v>
      </c>
      <c r="C74" s="15">
        <v>12.39</v>
      </c>
      <c r="D74" s="14">
        <v>1</v>
      </c>
      <c r="E74" s="8">
        <f>ROUND(C74*D74,2)</f>
        <v>12.39</v>
      </c>
      <c r="F74" s="16">
        <v>0</v>
      </c>
      <c r="G74" s="8">
        <f>ROUND(E74*F74,2)</f>
        <v>0</v>
      </c>
      <c r="H74" s="8">
        <f t="shared" si="3"/>
        <v>12.39</v>
      </c>
    </row>
    <row r="75" spans="1:8" x14ac:dyDescent="0.25">
      <c r="A75" s="14" t="s">
        <v>46</v>
      </c>
      <c r="B75" s="14" t="s">
        <v>48</v>
      </c>
      <c r="C75" s="15">
        <v>5.8</v>
      </c>
      <c r="D75" s="14">
        <v>1</v>
      </c>
      <c r="E75" s="8">
        <f>ROUND(C75*D75,2)</f>
        <v>5.8</v>
      </c>
      <c r="F75" s="16">
        <v>0</v>
      </c>
      <c r="G75" s="8">
        <f>ROUND(E75*F75,2)</f>
        <v>0</v>
      </c>
      <c r="H75" s="8">
        <f t="shared" si="3"/>
        <v>5.8</v>
      </c>
    </row>
    <row r="76" spans="1:8" x14ac:dyDescent="0.25">
      <c r="A76" s="9" t="s">
        <v>49</v>
      </c>
      <c r="B76" s="9" t="s">
        <v>48</v>
      </c>
      <c r="C76" s="10">
        <v>12.12</v>
      </c>
      <c r="D76" s="9">
        <v>1</v>
      </c>
      <c r="E76" s="2">
        <f>ROUND(C76*D76,2)</f>
        <v>12.12</v>
      </c>
      <c r="F76" s="11">
        <v>0</v>
      </c>
      <c r="G76" s="2">
        <f>ROUND(E76*F76,2)</f>
        <v>0</v>
      </c>
      <c r="H76" s="2">
        <f t="shared" si="3"/>
        <v>12.12</v>
      </c>
    </row>
    <row r="77" spans="1:8" x14ac:dyDescent="0.25">
      <c r="A77" s="7" t="s">
        <v>50</v>
      </c>
      <c r="E77" s="8">
        <f>SUM(E13:E76)</f>
        <v>717.25000000000023</v>
      </c>
      <c r="G77" s="12">
        <f>SUM(G13:G76)</f>
        <v>0</v>
      </c>
      <c r="H77" s="12">
        <f t="shared" si="3"/>
        <v>717.25</v>
      </c>
    </row>
    <row r="78" spans="1:8" x14ac:dyDescent="0.25">
      <c r="A78" s="7" t="s">
        <v>51</v>
      </c>
      <c r="E78" s="8">
        <f>+E9-E77</f>
        <v>283.74999999999977</v>
      </c>
      <c r="G78" s="12">
        <f>+G9-G77</f>
        <v>0</v>
      </c>
      <c r="H78" s="12">
        <f t="shared" si="3"/>
        <v>283.75</v>
      </c>
    </row>
    <row r="79" spans="1:8" x14ac:dyDescent="0.25">
      <c r="A79" t="s">
        <v>12</v>
      </c>
    </row>
    <row r="80" spans="1:8" x14ac:dyDescent="0.25">
      <c r="A80" s="7" t="s">
        <v>52</v>
      </c>
    </row>
    <row r="81" spans="1:8" x14ac:dyDescent="0.25">
      <c r="A81" s="14" t="s">
        <v>42</v>
      </c>
      <c r="B81" s="14" t="s">
        <v>48</v>
      </c>
      <c r="C81" s="15">
        <v>16.39</v>
      </c>
      <c r="D81" s="14">
        <v>1</v>
      </c>
      <c r="E81" s="8">
        <f>ROUND(C81*D81,2)</f>
        <v>16.39</v>
      </c>
      <c r="F81" s="16">
        <v>0</v>
      </c>
      <c r="G81" s="8">
        <f>ROUND(E81*F81,2)</f>
        <v>0</v>
      </c>
      <c r="H81" s="8">
        <f t="shared" ref="H81:H87" si="4">ROUND(E81-G81,2)</f>
        <v>16.39</v>
      </c>
    </row>
    <row r="82" spans="1:8" x14ac:dyDescent="0.25">
      <c r="A82" s="14" t="s">
        <v>38</v>
      </c>
      <c r="B82" s="14" t="s">
        <v>48</v>
      </c>
      <c r="C82" s="15">
        <v>35.799999999999997</v>
      </c>
      <c r="D82" s="14">
        <v>1</v>
      </c>
      <c r="E82" s="8">
        <f>ROUND(C82*D82,2)</f>
        <v>35.799999999999997</v>
      </c>
      <c r="F82" s="16">
        <v>0</v>
      </c>
      <c r="G82" s="8">
        <f>ROUND(E82*F82,2)</f>
        <v>0</v>
      </c>
      <c r="H82" s="8">
        <f t="shared" si="4"/>
        <v>35.799999999999997</v>
      </c>
    </row>
    <row r="83" spans="1:8" x14ac:dyDescent="0.25">
      <c r="A83" s="14" t="s">
        <v>91</v>
      </c>
      <c r="B83" s="14" t="s">
        <v>48</v>
      </c>
      <c r="C83" s="15">
        <v>51.06</v>
      </c>
      <c r="D83" s="14">
        <v>1</v>
      </c>
      <c r="E83" s="8">
        <f>ROUND(C83*D83,2)</f>
        <v>51.06</v>
      </c>
      <c r="F83" s="16">
        <v>0</v>
      </c>
      <c r="G83" s="8">
        <f>ROUND(E83*F83,2)</f>
        <v>0</v>
      </c>
      <c r="H83" s="8">
        <f t="shared" si="4"/>
        <v>51.06</v>
      </c>
    </row>
    <row r="84" spans="1:8" x14ac:dyDescent="0.25">
      <c r="A84" s="9" t="s">
        <v>46</v>
      </c>
      <c r="B84" s="9" t="s">
        <v>48</v>
      </c>
      <c r="C84" s="10">
        <v>48.18</v>
      </c>
      <c r="D84" s="9">
        <v>1</v>
      </c>
      <c r="E84" s="2">
        <f>ROUND(C84*D84,2)</f>
        <v>48.18</v>
      </c>
      <c r="F84" s="11">
        <v>0</v>
      </c>
      <c r="G84" s="2">
        <f>ROUND(E84*F84,2)</f>
        <v>0</v>
      </c>
      <c r="H84" s="2">
        <f t="shared" si="4"/>
        <v>48.18</v>
      </c>
    </row>
    <row r="85" spans="1:8" x14ac:dyDescent="0.25">
      <c r="A85" s="7" t="s">
        <v>53</v>
      </c>
      <c r="E85" s="8">
        <f>SUM(E81:E84)</f>
        <v>151.43</v>
      </c>
      <c r="G85" s="12">
        <f>SUM(G81:G84)</f>
        <v>0</v>
      </c>
      <c r="H85" s="12">
        <f t="shared" si="4"/>
        <v>151.43</v>
      </c>
    </row>
    <row r="86" spans="1:8" x14ac:dyDescent="0.25">
      <c r="A86" s="7" t="s">
        <v>54</v>
      </c>
      <c r="E86" s="8">
        <f>+E77+E85</f>
        <v>868.68000000000029</v>
      </c>
      <c r="G86" s="12">
        <f>+G77+G85</f>
        <v>0</v>
      </c>
      <c r="H86" s="12">
        <f t="shared" si="4"/>
        <v>868.68</v>
      </c>
    </row>
    <row r="87" spans="1:8" x14ac:dyDescent="0.25">
      <c r="A87" s="7" t="s">
        <v>55</v>
      </c>
      <c r="E87" s="8">
        <f>+E9-E86</f>
        <v>132.31999999999971</v>
      </c>
      <c r="G87" s="12">
        <f>+G9-G86</f>
        <v>0</v>
      </c>
      <c r="H87" s="12">
        <f t="shared" si="4"/>
        <v>132.32</v>
      </c>
    </row>
    <row r="90" spans="1:8" x14ac:dyDescent="0.25">
      <c r="A90" s="7" t="s">
        <v>95</v>
      </c>
      <c r="E90" s="19">
        <f>ROUND((E77-E8)/D7,3)</f>
        <v>0.502</v>
      </c>
    </row>
    <row r="91" spans="1:8" x14ac:dyDescent="0.25">
      <c r="A91" s="7" t="s">
        <v>96</v>
      </c>
      <c r="E91" s="19">
        <f>ROUND((E86-E8)/D7,3)</f>
        <v>0.64</v>
      </c>
    </row>
    <row r="93" spans="1:8" x14ac:dyDescent="0.25">
      <c r="A93" t="s">
        <v>93</v>
      </c>
      <c r="E93" s="15">
        <v>180</v>
      </c>
    </row>
    <row r="94" spans="1:8" x14ac:dyDescent="0.25">
      <c r="A94" t="s">
        <v>94</v>
      </c>
      <c r="D94" s="18">
        <v>0.05</v>
      </c>
      <c r="E94" s="8">
        <f>ROUND(E9*D94,2)</f>
        <v>50.05</v>
      </c>
    </row>
    <row r="96" spans="1:8" x14ac:dyDescent="0.25">
      <c r="A96" s="7" t="s">
        <v>97</v>
      </c>
      <c r="E96" s="19">
        <f>ROUND((E86+E93+E94-E8)/D7,3)</f>
        <v>0.84899999999999998</v>
      </c>
    </row>
  </sheetData>
  <mergeCells count="4">
    <mergeCell ref="A1:H1"/>
    <mergeCell ref="A2:H2"/>
    <mergeCell ref="A3:H3"/>
    <mergeCell ref="F4:G4"/>
  </mergeCells>
  <pageMargins left="0.25" right="0.25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5</vt:i4>
      </vt:variant>
    </vt:vector>
  </HeadingPairs>
  <TitlesOfParts>
    <vt:vector size="88" baseType="lpstr">
      <vt:lpstr>Calculator</vt:lpstr>
      <vt:lpstr>BudgetList</vt:lpstr>
      <vt:lpstr>corn1</vt:lpstr>
      <vt:lpstr>corn2</vt:lpstr>
      <vt:lpstr>corn3</vt:lpstr>
      <vt:lpstr>corn4</vt:lpstr>
      <vt:lpstr>corn5</vt:lpstr>
      <vt:lpstr>corn6</vt:lpstr>
      <vt:lpstr>corn7</vt:lpstr>
      <vt:lpstr>corn8</vt:lpstr>
      <vt:lpstr>corn9</vt:lpstr>
      <vt:lpstr>corn10</vt:lpstr>
      <vt:lpstr>cotton1</vt:lpstr>
      <vt:lpstr>cotton2</vt:lpstr>
      <vt:lpstr>cotton3</vt:lpstr>
      <vt:lpstr>cotton4</vt:lpstr>
      <vt:lpstr>cotton5</vt:lpstr>
      <vt:lpstr>cotton6</vt:lpstr>
      <vt:lpstr>cotton7</vt:lpstr>
      <vt:lpstr>cotton8</vt:lpstr>
      <vt:lpstr>cotton9</vt:lpstr>
      <vt:lpstr>cotton10</vt:lpstr>
      <vt:lpstr>cotton11</vt:lpstr>
      <vt:lpstr>cotton12</vt:lpstr>
      <vt:lpstr>cotton13</vt:lpstr>
      <vt:lpstr>cotton14</vt:lpstr>
      <vt:lpstr>cotton15</vt:lpstr>
      <vt:lpstr>cotton16</vt:lpstr>
      <vt:lpstr>cotton17</vt:lpstr>
      <vt:lpstr>cotton18</vt:lpstr>
      <vt:lpstr>cotton19</vt:lpstr>
      <vt:lpstr>cotton20</vt:lpstr>
      <vt:lpstr>cotton21</vt:lpstr>
      <vt:lpstr>cotton22</vt:lpstr>
      <vt:lpstr>cotton23</vt:lpstr>
      <vt:lpstr>cotton24</vt:lpstr>
      <vt:lpstr>cotton25</vt:lpstr>
      <vt:lpstr>cotton26</vt:lpstr>
      <vt:lpstr>cotton27</vt:lpstr>
      <vt:lpstr>cotton28</vt:lpstr>
      <vt:lpstr>cotton29</vt:lpstr>
      <vt:lpstr>cotton30</vt:lpstr>
      <vt:lpstr>rice1</vt:lpstr>
      <vt:lpstr>rice2</vt:lpstr>
      <vt:lpstr>rice3</vt:lpstr>
      <vt:lpstr>rice4</vt:lpstr>
      <vt:lpstr>rice5</vt:lpstr>
      <vt:lpstr>rice6</vt:lpstr>
      <vt:lpstr>rice7</vt:lpstr>
      <vt:lpstr>rice8</vt:lpstr>
      <vt:lpstr>rice9</vt:lpstr>
      <vt:lpstr>rice10</vt:lpstr>
      <vt:lpstr>rice11</vt:lpstr>
      <vt:lpstr>rice12</vt:lpstr>
      <vt:lpstr>rice13</vt:lpstr>
      <vt:lpstr>rice14</vt:lpstr>
      <vt:lpstr>rice15</vt:lpstr>
      <vt:lpstr>rice16</vt:lpstr>
      <vt:lpstr>rice17</vt:lpstr>
      <vt:lpstr>rice18</vt:lpstr>
      <vt:lpstr>rice19</vt:lpstr>
      <vt:lpstr>rice20</vt:lpstr>
      <vt:lpstr>rice21</vt:lpstr>
      <vt:lpstr>rice22</vt:lpstr>
      <vt:lpstr>rice23</vt:lpstr>
      <vt:lpstr>rice24</vt:lpstr>
      <vt:lpstr>rice25</vt:lpstr>
      <vt:lpstr>soy1</vt:lpstr>
      <vt:lpstr>soy2</vt:lpstr>
      <vt:lpstr>soy3</vt:lpstr>
      <vt:lpstr>soy4</vt:lpstr>
      <vt:lpstr>soy5</vt:lpstr>
      <vt:lpstr>soy6</vt:lpstr>
      <vt:lpstr>soy7</vt:lpstr>
      <vt:lpstr>soy8</vt:lpstr>
      <vt:lpstr>soy9</vt:lpstr>
      <vt:lpstr>soy10</vt:lpstr>
      <vt:lpstr>soy11</vt:lpstr>
      <vt:lpstr>soy12</vt:lpstr>
      <vt:lpstr>soy13</vt:lpstr>
      <vt:lpstr>soy14</vt:lpstr>
      <vt:lpstr>wheat</vt:lpstr>
      <vt:lpstr>Irrigated Cotton</vt:lpstr>
      <vt:lpstr>Corn</vt:lpstr>
      <vt:lpstr>Cotton</vt:lpstr>
      <vt:lpstr>Rice</vt:lpstr>
      <vt:lpstr>Soybeans</vt:lpstr>
      <vt:lpstr>Wheat</vt:lpstr>
    </vt:vector>
  </TitlesOfParts>
  <Company>MSU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Brian</dc:creator>
  <cp:lastModifiedBy>Brasher, Karen</cp:lastModifiedBy>
  <cp:lastPrinted>2015-01-14T13:50:42Z</cp:lastPrinted>
  <dcterms:created xsi:type="dcterms:W3CDTF">2013-09-12T13:08:05Z</dcterms:created>
  <dcterms:modified xsi:type="dcterms:W3CDTF">2025-01-15T16:03:40Z</dcterms:modified>
</cp:coreProperties>
</file>